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nes\Desktop\"/>
    </mc:Choice>
  </mc:AlternateContent>
  <xr:revisionPtr revIDLastSave="0" documentId="13_ncr:1_{2440F391-86C7-430E-AF9D-8FF69E54987A}" xr6:coauthVersionLast="45" xr6:coauthVersionMax="45" xr10:uidLastSave="{00000000-0000-0000-0000-000000000000}"/>
  <bookViews>
    <workbookView xWindow="-108" yWindow="-108" windowWidth="23256" windowHeight="12576" xr2:uid="{04C0348A-86E6-4883-86B7-84A932B38F07}"/>
  </bookViews>
  <sheets>
    <sheet name="Comp menores." sheetId="1" r:id="rId1"/>
    <sheet name="Comp mayor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10" i="2"/>
  <c r="E9" i="2"/>
  <c r="H9" i="2"/>
  <c r="I9" i="2"/>
  <c r="I10" i="2" s="1"/>
  <c r="G14" i="2"/>
  <c r="G17" i="2" s="1"/>
  <c r="G20" i="2" s="1"/>
  <c r="G23" i="2" s="1"/>
  <c r="G26" i="2" s="1"/>
  <c r="G29" i="2" s="1"/>
  <c r="G32" i="2" s="1"/>
  <c r="G35" i="2" s="1"/>
  <c r="G38" i="2" s="1"/>
  <c r="G13" i="2"/>
  <c r="G16" i="2" s="1"/>
  <c r="G19" i="2" s="1"/>
  <c r="G22" i="2" s="1"/>
  <c r="G25" i="2" s="1"/>
  <c r="G28" i="2" s="1"/>
  <c r="G31" i="2" s="1"/>
  <c r="G34" i="2" s="1"/>
  <c r="G37" i="2" s="1"/>
  <c r="G12" i="2"/>
  <c r="G15" i="2" s="1"/>
  <c r="G18" i="2" s="1"/>
  <c r="G21" i="2" s="1"/>
  <c r="G24" i="2" s="1"/>
  <c r="G27" i="2" s="1"/>
  <c r="G30" i="2" s="1"/>
  <c r="G33" i="2" s="1"/>
  <c r="G36" i="2" s="1"/>
  <c r="C11" i="2"/>
  <c r="D11" i="2" s="1"/>
  <c r="D10" i="2"/>
  <c r="D9" i="2"/>
  <c r="H3" i="2"/>
  <c r="H4" i="2" s="1"/>
  <c r="F13" i="1"/>
  <c r="F16" i="1" s="1"/>
  <c r="F19" i="1" s="1"/>
  <c r="F22" i="1" s="1"/>
  <c r="F25" i="1" s="1"/>
  <c r="F28" i="1" s="1"/>
  <c r="F31" i="1" s="1"/>
  <c r="F34" i="1" s="1"/>
  <c r="F37" i="1" s="1"/>
  <c r="F14" i="1"/>
  <c r="F17" i="1" s="1"/>
  <c r="F20" i="1" s="1"/>
  <c r="F23" i="1" s="1"/>
  <c r="F26" i="1" s="1"/>
  <c r="F29" i="1" s="1"/>
  <c r="F32" i="1" s="1"/>
  <c r="F35" i="1" s="1"/>
  <c r="F38" i="1" s="1"/>
  <c r="F12" i="1"/>
  <c r="F15" i="1" s="1"/>
  <c r="F18" i="1" s="1"/>
  <c r="F21" i="1" s="1"/>
  <c r="F24" i="1" s="1"/>
  <c r="F27" i="1" s="1"/>
  <c r="F30" i="1" s="1"/>
  <c r="F33" i="1" s="1"/>
  <c r="F36" i="1" s="1"/>
  <c r="G3" i="1"/>
  <c r="G4" i="1" s="1"/>
  <c r="H9" i="1"/>
  <c r="G9" i="1"/>
  <c r="G10" i="1" s="1"/>
  <c r="D10" i="1"/>
  <c r="C11" i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D24" i="1" s="1"/>
  <c r="E11" i="2" l="1"/>
  <c r="C12" i="2"/>
  <c r="J10" i="1"/>
  <c r="I10" i="1"/>
  <c r="K10" i="1" s="1"/>
  <c r="D11" i="1"/>
  <c r="D12" i="1"/>
  <c r="D19" i="1"/>
  <c r="D17" i="1"/>
  <c r="D13" i="1"/>
  <c r="D20" i="1"/>
  <c r="D18" i="1"/>
  <c r="D16" i="1"/>
  <c r="D23" i="1"/>
  <c r="D15" i="1"/>
  <c r="D21" i="1"/>
  <c r="D22" i="1"/>
  <c r="D14" i="1"/>
  <c r="E12" i="2" l="1"/>
  <c r="C13" i="2"/>
  <c r="D12" i="2"/>
  <c r="L10" i="1"/>
  <c r="M10" i="1" s="1"/>
  <c r="D13" i="2" l="1"/>
  <c r="E13" i="2"/>
  <c r="C14" i="2"/>
  <c r="N10" i="1"/>
  <c r="H10" i="1" s="1"/>
  <c r="H11" i="1" s="1"/>
  <c r="E14" i="2" l="1"/>
  <c r="D14" i="2"/>
  <c r="C15" i="2"/>
  <c r="H12" i="1"/>
  <c r="G11" i="1"/>
  <c r="G12" i="1" s="1"/>
  <c r="G13" i="1" s="1"/>
  <c r="I13" i="1" l="1"/>
  <c r="K13" i="1" s="1"/>
  <c r="J13" i="1"/>
  <c r="L13" i="1" s="1"/>
  <c r="E15" i="2"/>
  <c r="C16" i="2"/>
  <c r="D15" i="2"/>
  <c r="M13" i="1" l="1"/>
  <c r="N13" i="1" s="1"/>
  <c r="H13" i="1" s="1"/>
  <c r="H14" i="1" s="1"/>
  <c r="E16" i="2"/>
  <c r="D16" i="2"/>
  <c r="C17" i="2"/>
  <c r="E17" i="2" l="1"/>
  <c r="C18" i="2"/>
  <c r="D17" i="2"/>
  <c r="H15" i="1"/>
  <c r="G14" i="1"/>
  <c r="G15" i="1" s="1"/>
  <c r="G16" i="1" s="1"/>
  <c r="I16" i="1" l="1"/>
  <c r="K16" i="1" s="1"/>
  <c r="J16" i="1"/>
  <c r="L16" i="1" s="1"/>
  <c r="E18" i="2"/>
  <c r="D18" i="2"/>
  <c r="C19" i="2"/>
  <c r="M16" i="1" l="1"/>
  <c r="N16" i="1" s="1"/>
  <c r="H16" i="1" s="1"/>
  <c r="H17" i="1" s="1"/>
  <c r="G17" i="1" s="1"/>
  <c r="G18" i="1" s="1"/>
  <c r="G19" i="1" s="1"/>
  <c r="E19" i="2"/>
  <c r="D19" i="2"/>
  <c r="C20" i="2"/>
  <c r="H18" i="1" l="1"/>
  <c r="E20" i="2"/>
  <c r="D20" i="2"/>
  <c r="C21" i="2"/>
  <c r="I19" i="1"/>
  <c r="K19" i="1" s="1"/>
  <c r="J19" i="1"/>
  <c r="L19" i="1" s="1"/>
  <c r="M19" i="1" s="1"/>
  <c r="N19" i="1" s="1"/>
  <c r="H19" i="1" s="1"/>
  <c r="H20" i="1" s="1"/>
  <c r="H21" i="1" s="1"/>
  <c r="G20" i="1" l="1"/>
  <c r="G21" i="1" s="1"/>
  <c r="G22" i="1" s="1"/>
  <c r="J22" i="1" s="1"/>
  <c r="L22" i="1" s="1"/>
  <c r="E21" i="2"/>
  <c r="C22" i="2"/>
  <c r="D21" i="2"/>
  <c r="I22" i="1" l="1"/>
  <c r="K22" i="1" s="1"/>
  <c r="M22" i="1" s="1"/>
  <c r="E22" i="2"/>
  <c r="D22" i="2"/>
  <c r="C23" i="2"/>
  <c r="E23" i="2" l="1"/>
  <c r="D23" i="2"/>
  <c r="C24" i="2"/>
  <c r="M10" i="2"/>
  <c r="L10" i="2"/>
  <c r="J10" i="2" s="1"/>
  <c r="N22" i="1"/>
  <c r="H22" i="1" s="1"/>
  <c r="H23" i="1" s="1"/>
  <c r="G23" i="1" l="1"/>
  <c r="G24" i="1" s="1"/>
  <c r="G25" i="1" s="1"/>
  <c r="H24" i="1"/>
  <c r="K10" i="2"/>
  <c r="N10" i="2" s="1"/>
  <c r="O10" i="2" s="1"/>
  <c r="H10" i="2" s="1"/>
  <c r="H11" i="2" s="1"/>
  <c r="D24" i="2"/>
  <c r="E24" i="2"/>
  <c r="H12" i="2" l="1"/>
  <c r="I11" i="2"/>
  <c r="I12" i="2" s="1"/>
  <c r="I13" i="2" s="1"/>
  <c r="J25" i="1"/>
  <c r="L25" i="1" s="1"/>
  <c r="I25" i="1"/>
  <c r="K25" i="1" s="1"/>
  <c r="M25" i="1" l="1"/>
  <c r="N25" i="1" s="1"/>
  <c r="H25" i="1" s="1"/>
  <c r="H26" i="1" s="1"/>
  <c r="G26" i="1" s="1"/>
  <c r="M13" i="2"/>
  <c r="K13" i="2" s="1"/>
  <c r="L13" i="2"/>
  <c r="J13" i="2" s="1"/>
  <c r="N13" i="2" l="1"/>
  <c r="O13" i="2" s="1"/>
  <c r="H13" i="2" s="1"/>
  <c r="H14" i="2" s="1"/>
  <c r="I14" i="2" l="1"/>
  <c r="I15" i="2" s="1"/>
  <c r="I16" i="2" s="1"/>
  <c r="H15" i="2"/>
  <c r="M16" i="2" l="1"/>
  <c r="K16" i="2" s="1"/>
  <c r="L16" i="2"/>
  <c r="J16" i="2" s="1"/>
  <c r="N16" i="2" l="1"/>
  <c r="O16" i="2" s="1"/>
  <c r="H16" i="2" s="1"/>
  <c r="H17" i="2" s="1"/>
  <c r="I17" i="2" s="1"/>
  <c r="I18" i="2" s="1"/>
  <c r="I19" i="2" s="1"/>
  <c r="H18" i="2" l="1"/>
  <c r="M19" i="2"/>
  <c r="K19" i="2" s="1"/>
  <c r="L19" i="2"/>
  <c r="J19" i="2" s="1"/>
  <c r="N19" i="2" l="1"/>
  <c r="O19" i="2" s="1"/>
  <c r="H19" i="2" s="1"/>
  <c r="H20" i="2" s="1"/>
  <c r="I20" i="2" s="1"/>
  <c r="I21" i="2" s="1"/>
  <c r="I22" i="2" s="1"/>
  <c r="H21" i="2"/>
  <c r="M22" i="2" l="1"/>
  <c r="K22" i="2" s="1"/>
  <c r="L22" i="2"/>
  <c r="J22" i="2" s="1"/>
  <c r="N22" i="2" l="1"/>
  <c r="O22" i="2" s="1"/>
  <c r="H22" i="2" s="1"/>
  <c r="H23" i="2" s="1"/>
  <c r="I23" i="2" s="1"/>
  <c r="I24" i="2" s="1"/>
  <c r="I25" i="2" s="1"/>
  <c r="H24" i="2" l="1"/>
  <c r="L25" i="2"/>
  <c r="J25" i="2" s="1"/>
  <c r="M25" i="2"/>
  <c r="K25" i="2" s="1"/>
  <c r="N25" i="2" s="1"/>
  <c r="O25" i="2" s="1"/>
  <c r="H25" i="2" s="1"/>
  <c r="H26" i="2" s="1"/>
  <c r="I26" i="2" s="1"/>
</calcChain>
</file>

<file path=xl/sharedStrings.xml><?xml version="1.0" encoding="utf-8"?>
<sst xmlns="http://schemas.openxmlformats.org/spreadsheetml/2006/main" count="43" uniqueCount="15">
  <si>
    <t>menor</t>
  </si>
  <si>
    <t>mayor</t>
  </si>
  <si>
    <t>X</t>
  </si>
  <si>
    <t>Y</t>
  </si>
  <si>
    <t>m</t>
  </si>
  <si>
    <t>Y*</t>
  </si>
  <si>
    <t>Rop</t>
  </si>
  <si>
    <t>Eq</t>
  </si>
  <si>
    <t>b</t>
  </si>
  <si>
    <t>N</t>
  </si>
  <si>
    <t>C.aux</t>
  </si>
  <si>
    <t>Xeq_sup</t>
  </si>
  <si>
    <t>Xeq_inf</t>
  </si>
  <si>
    <t>Y*_inf</t>
  </si>
  <si>
    <t>Y*_sup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</si>
</sst>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Rop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'Comp menores.'!$C$3:$C$4</c:f>
              <c:numCache>
                <c:formatCode>General</c:formatCode>
                <c:ptCount val="2"/>
                <c:pt idx="0">
                  <c:v>0.15</c:v>
                </c:pt>
                <c:pt idx="1">
                  <c:v>1.4</c:v>
                </c:pt>
              </c:numCache>
            </c:numRef>
          </c:xVal>
          <c:yVal>
            <c:numRef>
              <c:f>'Comp menores.'!$D$3:$D$4</c:f>
              <c:numCache>
                <c:formatCode>General</c:formatCode>
                <c:ptCount val="2"/>
                <c:pt idx="0">
                  <c:v>0.2</c:v>
                </c:pt>
                <c:pt idx="1">
                  <c:v>1.05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64-47F5-952C-32120D6D2B81}"/>
            </c:ext>
          </c:extLst>
        </c:ser>
        <c:ser>
          <c:idx val="1"/>
          <c:order val="1"/>
          <c:tx>
            <c:v>Equilibrio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'Comp menores.'!$C$9:$C$24</c:f>
              <c:numCache>
                <c:formatCode>General</c:formatCode>
                <c:ptCount val="1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</c:numCache>
            </c:numRef>
          </c:xVal>
          <c:yVal>
            <c:numRef>
              <c:f>'Comp menores.'!$D$9:$D$24</c:f>
              <c:numCache>
                <c:formatCode>General</c:formatCode>
                <c:ptCount val="16"/>
                <c:pt idx="0">
                  <c:v>0</c:v>
                </c:pt>
                <c:pt idx="1">
                  <c:v>0.18181818181818182</c:v>
                </c:pt>
                <c:pt idx="2">
                  <c:v>0.33333333333333337</c:v>
                </c:pt>
                <c:pt idx="3">
                  <c:v>0.46153846153846156</c:v>
                </c:pt>
                <c:pt idx="4">
                  <c:v>0.57142857142857151</c:v>
                </c:pt>
                <c:pt idx="5">
                  <c:v>0.66666666666666663</c:v>
                </c:pt>
                <c:pt idx="6">
                  <c:v>0.74999999999999989</c:v>
                </c:pt>
                <c:pt idx="7">
                  <c:v>0.82352941176470584</c:v>
                </c:pt>
                <c:pt idx="8">
                  <c:v>0.88888888888888895</c:v>
                </c:pt>
                <c:pt idx="9">
                  <c:v>0.94736842105263153</c:v>
                </c:pt>
                <c:pt idx="10">
                  <c:v>0.99999999999999989</c:v>
                </c:pt>
                <c:pt idx="11">
                  <c:v>1.0476190476190477</c:v>
                </c:pt>
                <c:pt idx="12">
                  <c:v>1.0909090909090908</c:v>
                </c:pt>
                <c:pt idx="13">
                  <c:v>1.1304347826086958</c:v>
                </c:pt>
                <c:pt idx="14">
                  <c:v>1.1666666666666665</c:v>
                </c:pt>
                <c:pt idx="15">
                  <c:v>1.2000000000000002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64-47F5-952C-32120D6D2B81}"/>
            </c:ext>
          </c:extLst>
        </c:ser>
        <c:ser>
          <c:idx val="2"/>
          <c:order val="2"/>
          <c:tx>
            <c:v>McCabe-Thiele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'Comp menores.'!$G$9:$G$38</c:f>
              <c:numCache>
                <c:formatCode>General</c:formatCode>
                <c:ptCount val="30"/>
                <c:pt idx="0">
                  <c:v>0.15</c:v>
                </c:pt>
                <c:pt idx="1">
                  <c:v>0.15</c:v>
                </c:pt>
                <c:pt idx="2">
                  <c:v>0.2346702317290551</c:v>
                </c:pt>
                <c:pt idx="3">
                  <c:v>0.2346702317290551</c:v>
                </c:pt>
                <c:pt idx="4">
                  <c:v>0.2346702317290551</c:v>
                </c:pt>
                <c:pt idx="5">
                  <c:v>0.41144462995674019</c:v>
                </c:pt>
                <c:pt idx="6">
                  <c:v>0.41144462995674019</c:v>
                </c:pt>
                <c:pt idx="7">
                  <c:v>0.41144462995674019</c:v>
                </c:pt>
                <c:pt idx="8">
                  <c:v>0.71224738089179285</c:v>
                </c:pt>
                <c:pt idx="9">
                  <c:v>0.71224738089179285</c:v>
                </c:pt>
                <c:pt idx="10">
                  <c:v>0.71224738089179285</c:v>
                </c:pt>
                <c:pt idx="11">
                  <c:v>1.0787268174661597</c:v>
                </c:pt>
                <c:pt idx="12">
                  <c:v>1.0787268174661597</c:v>
                </c:pt>
                <c:pt idx="13">
                  <c:v>1.0787268174661597</c:v>
                </c:pt>
                <c:pt idx="14">
                  <c:v>1.3816014127914282</c:v>
                </c:pt>
                <c:pt idx="15">
                  <c:v>1.3816014127914282</c:v>
                </c:pt>
                <c:pt idx="16">
                  <c:v>1.3816014127914282</c:v>
                </c:pt>
                <c:pt idx="17">
                  <c:v>1.5617654586484586</c:v>
                </c:pt>
              </c:numCache>
            </c:numRef>
          </c:xVal>
          <c:yVal>
            <c:numRef>
              <c:f>'Comp menores.'!$H$9:$H$38</c:f>
              <c:numCache>
                <c:formatCode>General</c:formatCode>
                <c:ptCount val="30"/>
                <c:pt idx="0">
                  <c:v>0.2</c:v>
                </c:pt>
                <c:pt idx="1">
                  <c:v>0.25757575757575757</c:v>
                </c:pt>
                <c:pt idx="2">
                  <c:v>0.25757575757575757</c:v>
                </c:pt>
                <c:pt idx="3">
                  <c:v>0.25757575757575757</c:v>
                </c:pt>
                <c:pt idx="4">
                  <c:v>0.37778234837058344</c:v>
                </c:pt>
                <c:pt idx="5">
                  <c:v>0.37778234837058344</c:v>
                </c:pt>
                <c:pt idx="6">
                  <c:v>0.37778234837058344</c:v>
                </c:pt>
                <c:pt idx="7">
                  <c:v>0.58232821900641929</c:v>
                </c:pt>
                <c:pt idx="8">
                  <c:v>0.58232821900641929</c:v>
                </c:pt>
                <c:pt idx="9">
                  <c:v>0.58232821900641929</c:v>
                </c:pt>
                <c:pt idx="10">
                  <c:v>0.83153423587698883</c:v>
                </c:pt>
                <c:pt idx="11">
                  <c:v>0.83153423587698883</c:v>
                </c:pt>
                <c:pt idx="12">
                  <c:v>0.83153423587698883</c:v>
                </c:pt>
                <c:pt idx="13">
                  <c:v>1.0374889606981714</c:v>
                </c:pt>
                <c:pt idx="14">
                  <c:v>1.0374889606981714</c:v>
                </c:pt>
                <c:pt idx="15">
                  <c:v>1.0374889606981714</c:v>
                </c:pt>
                <c:pt idx="16">
                  <c:v>1.160000511880952</c:v>
                </c:pt>
                <c:pt idx="17">
                  <c:v>1.160000511880952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64-47F5-952C-32120D6D2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0303887"/>
        <c:axId val="1568043023"/>
      </c:scatterChart>
      <c:valAx>
        <c:axId val="1560303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568043023"/>
        <c:crosses val="autoZero"/>
        <c:crossBetween val="midCat"/>
      </c:valAx>
      <c:valAx>
        <c:axId val="156804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5603038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Rop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'Comp mayores'!$C$3:$C$4</c:f>
              <c:numCache>
                <c:formatCode>General</c:formatCode>
                <c:ptCount val="2"/>
                <c:pt idx="0">
                  <c:v>0.15</c:v>
                </c:pt>
                <c:pt idx="1">
                  <c:v>1.4</c:v>
                </c:pt>
              </c:numCache>
            </c:numRef>
          </c:xVal>
          <c:yVal>
            <c:numRef>
              <c:f>'Comp mayores'!$D$3:$D$4</c:f>
              <c:numCache>
                <c:formatCode>General</c:formatCode>
                <c:ptCount val="2"/>
                <c:pt idx="0">
                  <c:v>0.2</c:v>
                </c:pt>
                <c:pt idx="1">
                  <c:v>1.05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CC-4201-81BC-D8DB9716D7DB}"/>
            </c:ext>
          </c:extLst>
        </c:ser>
        <c:ser>
          <c:idx val="1"/>
          <c:order val="1"/>
          <c:tx>
            <c:v>Equilibrio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'Comp mayores'!$C$9:$C$24</c:f>
              <c:numCache>
                <c:formatCode>General</c:formatCode>
                <c:ptCount val="1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</c:numCache>
            </c:numRef>
          </c:xVal>
          <c:yVal>
            <c:numRef>
              <c:f>'Comp mayores'!$D$9:$D$24</c:f>
              <c:numCache>
                <c:formatCode>General</c:formatCode>
                <c:ptCount val="16"/>
                <c:pt idx="0">
                  <c:v>0</c:v>
                </c:pt>
                <c:pt idx="1">
                  <c:v>0.18181818181818182</c:v>
                </c:pt>
                <c:pt idx="2">
                  <c:v>0.33333333333333337</c:v>
                </c:pt>
                <c:pt idx="3">
                  <c:v>0.46153846153846156</c:v>
                </c:pt>
                <c:pt idx="4">
                  <c:v>0.57142857142857151</c:v>
                </c:pt>
                <c:pt idx="5">
                  <c:v>0.66666666666666663</c:v>
                </c:pt>
                <c:pt idx="6">
                  <c:v>0.74999999999999989</c:v>
                </c:pt>
                <c:pt idx="7">
                  <c:v>0.82352941176470584</c:v>
                </c:pt>
                <c:pt idx="8">
                  <c:v>0.88888888888888895</c:v>
                </c:pt>
                <c:pt idx="9">
                  <c:v>0.94736842105263153</c:v>
                </c:pt>
                <c:pt idx="10">
                  <c:v>0.99999999999999989</c:v>
                </c:pt>
                <c:pt idx="11">
                  <c:v>1.0476190476190477</c:v>
                </c:pt>
                <c:pt idx="12">
                  <c:v>1.0909090909090908</c:v>
                </c:pt>
                <c:pt idx="13">
                  <c:v>1.1304347826086958</c:v>
                </c:pt>
                <c:pt idx="14">
                  <c:v>1.1666666666666665</c:v>
                </c:pt>
                <c:pt idx="15">
                  <c:v>1.2000000000000002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CC-4201-81BC-D8DB9716D7DB}"/>
            </c:ext>
          </c:extLst>
        </c:ser>
        <c:ser>
          <c:idx val="2"/>
          <c:order val="2"/>
          <c:tx>
            <c:v>McCabe-Thiele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'Comp mayores'!$H$9:$H$38</c:f>
              <c:numCache>
                <c:formatCode>General</c:formatCode>
                <c:ptCount val="30"/>
                <c:pt idx="0">
                  <c:v>1.4</c:v>
                </c:pt>
                <c:pt idx="1">
                  <c:v>1.1054999999999999</c:v>
                </c:pt>
                <c:pt idx="2">
                  <c:v>1.1054999999999999</c:v>
                </c:pt>
                <c:pt idx="3">
                  <c:v>1.1054999999999999</c:v>
                </c:pt>
                <c:pt idx="4">
                  <c:v>0.74010219999999993</c:v>
                </c:pt>
                <c:pt idx="5">
                  <c:v>0.74010219999999993</c:v>
                </c:pt>
                <c:pt idx="6">
                  <c:v>0.74010219999999993</c:v>
                </c:pt>
                <c:pt idx="7">
                  <c:v>0.4313329708000001</c:v>
                </c:pt>
                <c:pt idx="8">
                  <c:v>0.4313329708000001</c:v>
                </c:pt>
                <c:pt idx="9">
                  <c:v>0.4313329708000001</c:v>
                </c:pt>
                <c:pt idx="10">
                  <c:v>0.24521900771232016</c:v>
                </c:pt>
                <c:pt idx="11">
                  <c:v>0.24521900771232016</c:v>
                </c:pt>
                <c:pt idx="12">
                  <c:v>0.24521900771232016</c:v>
                </c:pt>
                <c:pt idx="13">
                  <c:v>0.15473429066128935</c:v>
                </c:pt>
                <c:pt idx="14">
                  <c:v>0.15473429066128935</c:v>
                </c:pt>
                <c:pt idx="15">
                  <c:v>0.15473429066128935</c:v>
                </c:pt>
                <c:pt idx="16">
                  <c:v>0.11412474964878673</c:v>
                </c:pt>
                <c:pt idx="17">
                  <c:v>0.11412474964878673</c:v>
                </c:pt>
              </c:numCache>
            </c:numRef>
          </c:xVal>
          <c:yVal>
            <c:numRef>
              <c:f>'Comp mayores'!$I$9:$I$38</c:f>
              <c:numCache>
                <c:formatCode>General</c:formatCode>
                <c:ptCount val="30"/>
                <c:pt idx="0">
                  <c:v>1.05</c:v>
                </c:pt>
                <c:pt idx="1">
                  <c:v>1.05</c:v>
                </c:pt>
                <c:pt idx="2">
                  <c:v>0.84974000000000005</c:v>
                </c:pt>
                <c:pt idx="3">
                  <c:v>0.84974000000000005</c:v>
                </c:pt>
                <c:pt idx="4">
                  <c:v>0.84974000000000005</c:v>
                </c:pt>
                <c:pt idx="5">
                  <c:v>0.60126949600000013</c:v>
                </c:pt>
                <c:pt idx="6">
                  <c:v>0.60126949600000013</c:v>
                </c:pt>
                <c:pt idx="7">
                  <c:v>0.60126949600000013</c:v>
                </c:pt>
                <c:pt idx="8">
                  <c:v>0.39130642014400019</c:v>
                </c:pt>
                <c:pt idx="9">
                  <c:v>0.39130642014400019</c:v>
                </c:pt>
                <c:pt idx="10">
                  <c:v>0.39130642014400019</c:v>
                </c:pt>
                <c:pt idx="11">
                  <c:v>0.26474892524437782</c:v>
                </c:pt>
                <c:pt idx="12">
                  <c:v>0.26474892524437782</c:v>
                </c:pt>
                <c:pt idx="13">
                  <c:v>0.26474892524437782</c:v>
                </c:pt>
                <c:pt idx="14">
                  <c:v>0.20321931764967685</c:v>
                </c:pt>
                <c:pt idx="15">
                  <c:v>0.20321931764967685</c:v>
                </c:pt>
                <c:pt idx="16">
                  <c:v>0.20321931764967685</c:v>
                </c:pt>
                <c:pt idx="17">
                  <c:v>0.17560482976117509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CC-4201-81BC-D8DB9716D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0303887"/>
        <c:axId val="1568043023"/>
      </c:scatterChart>
      <c:valAx>
        <c:axId val="1560303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568043023"/>
        <c:crosses val="autoZero"/>
        <c:crossBetween val="midCat"/>
      </c:valAx>
      <c:valAx>
        <c:axId val="156804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5603038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568810</xdr:colOff>
      <xdr:row>7</xdr:row>
      <xdr:rowOff>35635</xdr:rowOff>
    </xdr:from>
    <xdr:to>
      <xdr:col>22</xdr:col>
      <xdr:colOff>264010</xdr:colOff>
      <xdr:row>22</xdr:row>
      <xdr:rowOff>35635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906342-CC81-467F-8CCB-3401F71002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75751</xdr:colOff>
      <xdr:row>7</xdr:row>
      <xdr:rowOff>62529</xdr:rowOff>
    </xdr:from>
    <xdr:to>
      <xdr:col>22</xdr:col>
      <xdr:colOff>380551</xdr:colOff>
      <xdr:row>22</xdr:row>
      <xdr:rowOff>62529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6D01F0-9BB5-441D-9A7D-1FB083C5F0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40E0-D965-4713-B02C-31B8A480C39E}">
  <dimension ref="B2:N38"/>
  <sheetViews>
    <sheetView tabSelected="1" zoomScale="85" zoomScaleNormal="85" workbookViewId="0">
      <selection activeCell="Y9" sqref="Y9"/>
    </sheetView>
  </sheetViews>
  <sheetFormatPr defaultRowHeight="14.4" x14ac:dyDescent="0.3"/>
  <sheetData>
    <row r="2" spans="2:14" x14ac:dyDescent="0.3">
      <c r="B2" t="s">
        <v>6</v>
      </c>
      <c r="C2" t="s">
        <v>2</v>
      </c>
      <c r="D2" t="s">
        <v>3</v>
      </c>
    </row>
    <row r="3" spans="2:14" x14ac:dyDescent="0.3">
      <c r="B3" t="s">
        <v>0</v>
      </c>
      <c r="C3">
        <v>0.15</v>
      </c>
      <c r="D3">
        <v>0.2</v>
      </c>
      <c r="F3" t="s">
        <v>4</v>
      </c>
      <c r="G3">
        <f>+(D4-D3)/(C4-C3)</f>
        <v>0.68</v>
      </c>
    </row>
    <row r="4" spans="2:14" x14ac:dyDescent="0.3">
      <c r="B4" t="s">
        <v>1</v>
      </c>
      <c r="C4">
        <v>1.4</v>
      </c>
      <c r="D4">
        <v>1.05</v>
      </c>
      <c r="F4" t="s">
        <v>8</v>
      </c>
      <c r="G4">
        <f>+D4-C4*G3</f>
        <v>9.8000000000000087E-2</v>
      </c>
    </row>
    <row r="6" spans="2:14" x14ac:dyDescent="0.3">
      <c r="B6" t="s">
        <v>4</v>
      </c>
      <c r="C6">
        <v>2</v>
      </c>
    </row>
    <row r="7" spans="2:14" x14ac:dyDescent="0.3">
      <c r="I7" t="s">
        <v>10</v>
      </c>
    </row>
    <row r="8" spans="2:14" x14ac:dyDescent="0.3">
      <c r="B8" t="s">
        <v>7</v>
      </c>
      <c r="C8" t="s">
        <v>2</v>
      </c>
      <c r="D8" t="s">
        <v>5</v>
      </c>
      <c r="F8" t="s">
        <v>9</v>
      </c>
      <c r="G8" t="s">
        <v>2</v>
      </c>
      <c r="H8" t="s">
        <v>3</v>
      </c>
      <c r="I8" t="s">
        <v>12</v>
      </c>
      <c r="J8" t="s">
        <v>11</v>
      </c>
      <c r="K8" t="s">
        <v>13</v>
      </c>
      <c r="L8" t="s">
        <v>14</v>
      </c>
      <c r="M8" t="s">
        <v>4</v>
      </c>
      <c r="N8" t="s">
        <v>8</v>
      </c>
    </row>
    <row r="9" spans="2:14" x14ac:dyDescent="0.3">
      <c r="C9">
        <v>0</v>
      </c>
      <c r="D9">
        <f>+$C$6*C9/(1+C9*($C$6-1))</f>
        <v>0</v>
      </c>
      <c r="F9">
        <v>1</v>
      </c>
      <c r="G9">
        <f>+C3</f>
        <v>0.15</v>
      </c>
      <c r="H9">
        <f>+D3</f>
        <v>0.2</v>
      </c>
    </row>
    <row r="10" spans="2:14" x14ac:dyDescent="0.3">
      <c r="C10">
        <v>0.1</v>
      </c>
      <c r="D10">
        <f t="shared" ref="D10:D24" si="0">+$C$6*C10/(1+C10*($C$6-1))</f>
        <v>0.18181818181818182</v>
      </c>
      <c r="F10">
        <v>1</v>
      </c>
      <c r="G10">
        <f>+G9</f>
        <v>0.15</v>
      </c>
      <c r="H10">
        <f>+G10*M10+N10</f>
        <v>0.25757575757575757</v>
      </c>
      <c r="I10">
        <f>+INDEX($C$9:$C$24,MATCH(G10,$C$9:$C$24,1))</f>
        <v>0.1</v>
      </c>
      <c r="J10">
        <f>+INDEX($C$9:$C$24,MATCH(G10,$C$9:$C$24)+1)</f>
        <v>0.2</v>
      </c>
      <c r="K10">
        <f>+VLOOKUP(I10,$C$9:$D$24,2,FALSE)</f>
        <v>0.18181818181818182</v>
      </c>
      <c r="L10">
        <f>+VLOOKUP(J10,$C$9:$D$24,2,FALSE)</f>
        <v>0.33333333333333337</v>
      </c>
      <c r="M10">
        <f>+(L10-K10)/(J10-I10)</f>
        <v>1.5151515151515154</v>
      </c>
      <c r="N10">
        <f>+L10-M10*J10</f>
        <v>3.0303030303030276E-2</v>
      </c>
    </row>
    <row r="11" spans="2:14" x14ac:dyDescent="0.3">
      <c r="C11">
        <f t="shared" ref="C11:C24" si="1">+C10+0.1</f>
        <v>0.2</v>
      </c>
      <c r="D11">
        <f t="shared" si="0"/>
        <v>0.33333333333333337</v>
      </c>
      <c r="F11">
        <v>1</v>
      </c>
      <c r="G11">
        <f>+(H11-$G$4)/$G$3</f>
        <v>0.2346702317290551</v>
      </c>
      <c r="H11">
        <f>+H10</f>
        <v>0.25757575757575757</v>
      </c>
    </row>
    <row r="12" spans="2:14" x14ac:dyDescent="0.3">
      <c r="C12">
        <f t="shared" si="1"/>
        <v>0.30000000000000004</v>
      </c>
      <c r="D12">
        <f t="shared" si="0"/>
        <v>0.46153846153846156</v>
      </c>
      <c r="F12">
        <f>+F9+1</f>
        <v>2</v>
      </c>
      <c r="G12">
        <f>+G11</f>
        <v>0.2346702317290551</v>
      </c>
      <c r="H12">
        <f>+H11</f>
        <v>0.25757575757575757</v>
      </c>
    </row>
    <row r="13" spans="2:14" x14ac:dyDescent="0.3">
      <c r="C13">
        <f t="shared" si="1"/>
        <v>0.4</v>
      </c>
      <c r="D13">
        <f t="shared" si="0"/>
        <v>0.57142857142857151</v>
      </c>
      <c r="F13">
        <f t="shared" ref="F13:F34" si="2">+F10+1</f>
        <v>2</v>
      </c>
      <c r="G13">
        <f>+G12</f>
        <v>0.2346702317290551</v>
      </c>
      <c r="H13">
        <f>+G13*M13+N13</f>
        <v>0.37778234837058344</v>
      </c>
      <c r="I13">
        <f>+INDEX($C$9:$C$24,MATCH(G13,$C$9:$C$24,1))</f>
        <v>0.2</v>
      </c>
      <c r="J13">
        <f>+INDEX($C$9:$C$24,MATCH(G13,$C$9:$C$24)+1)</f>
        <v>0.30000000000000004</v>
      </c>
      <c r="K13">
        <f>+VLOOKUP(I13,$C$9:$D$24,2,FALSE)</f>
        <v>0.33333333333333337</v>
      </c>
      <c r="L13">
        <f>+VLOOKUP(J13,$C$9:$D$24,2,FALSE)</f>
        <v>0.46153846153846156</v>
      </c>
      <c r="M13">
        <f>+(L13-K13)/(J13-I13)</f>
        <v>1.2820512820512815</v>
      </c>
      <c r="N13">
        <f>+L13-M13*J13</f>
        <v>7.6923076923077038E-2</v>
      </c>
    </row>
    <row r="14" spans="2:14" x14ac:dyDescent="0.3">
      <c r="C14">
        <f t="shared" si="1"/>
        <v>0.5</v>
      </c>
      <c r="D14">
        <f t="shared" si="0"/>
        <v>0.66666666666666663</v>
      </c>
      <c r="F14">
        <f t="shared" si="2"/>
        <v>2</v>
      </c>
      <c r="G14">
        <f>+(H14-$G$4)/$G$3</f>
        <v>0.41144462995674019</v>
      </c>
      <c r="H14">
        <f>+H13</f>
        <v>0.37778234837058344</v>
      </c>
    </row>
    <row r="15" spans="2:14" x14ac:dyDescent="0.3">
      <c r="C15">
        <f t="shared" si="1"/>
        <v>0.6</v>
      </c>
      <c r="D15">
        <f t="shared" si="0"/>
        <v>0.74999999999999989</v>
      </c>
      <c r="F15">
        <f t="shared" si="2"/>
        <v>3</v>
      </c>
      <c r="G15">
        <f>+G14</f>
        <v>0.41144462995674019</v>
      </c>
      <c r="H15">
        <f>+H14</f>
        <v>0.37778234837058344</v>
      </c>
    </row>
    <row r="16" spans="2:14" x14ac:dyDescent="0.3">
      <c r="C16">
        <f t="shared" si="1"/>
        <v>0.7</v>
      </c>
      <c r="D16">
        <f t="shared" si="0"/>
        <v>0.82352941176470584</v>
      </c>
      <c r="F16">
        <f t="shared" si="2"/>
        <v>3</v>
      </c>
      <c r="G16">
        <f>+G15</f>
        <v>0.41144462995674019</v>
      </c>
      <c r="H16">
        <f>+G16*M16+N16</f>
        <v>0.58232821900641929</v>
      </c>
      <c r="I16">
        <f>+INDEX($C$9:$C$24,MATCH(G16,$C$9:$C$24,1))</f>
        <v>0.4</v>
      </c>
      <c r="J16">
        <f>+INDEX($C$9:$C$24,MATCH(G16,$C$9:$C$24)+1)</f>
        <v>0.5</v>
      </c>
      <c r="K16">
        <f>+VLOOKUP(I16,$C$9:$D$24,2,FALSE)</f>
        <v>0.57142857142857151</v>
      </c>
      <c r="L16">
        <f>+VLOOKUP(J16,$C$9:$D$24,2,FALSE)</f>
        <v>0.66666666666666663</v>
      </c>
      <c r="M16">
        <f>+(L16-K16)/(J16-I16)</f>
        <v>0.95238095238095144</v>
      </c>
      <c r="N16">
        <f>+L16-M16*J16</f>
        <v>0.19047619047619091</v>
      </c>
    </row>
    <row r="17" spans="3:14" x14ac:dyDescent="0.3">
      <c r="C17">
        <f t="shared" si="1"/>
        <v>0.79999999999999993</v>
      </c>
      <c r="D17">
        <f t="shared" si="0"/>
        <v>0.88888888888888895</v>
      </c>
      <c r="F17">
        <f t="shared" si="2"/>
        <v>3</v>
      </c>
      <c r="G17">
        <f>+(H17-$G$4)/$G$3</f>
        <v>0.71224738089179285</v>
      </c>
      <c r="H17">
        <f>+H16</f>
        <v>0.58232821900641929</v>
      </c>
    </row>
    <row r="18" spans="3:14" x14ac:dyDescent="0.3">
      <c r="C18">
        <f t="shared" si="1"/>
        <v>0.89999999999999991</v>
      </c>
      <c r="D18">
        <f t="shared" si="0"/>
        <v>0.94736842105263153</v>
      </c>
      <c r="F18">
        <f t="shared" si="2"/>
        <v>4</v>
      </c>
      <c r="G18">
        <f>+G17</f>
        <v>0.71224738089179285</v>
      </c>
      <c r="H18">
        <f>+H17</f>
        <v>0.58232821900641929</v>
      </c>
    </row>
    <row r="19" spans="3:14" x14ac:dyDescent="0.3">
      <c r="C19">
        <f t="shared" si="1"/>
        <v>0.99999999999999989</v>
      </c>
      <c r="D19">
        <f t="shared" si="0"/>
        <v>0.99999999999999989</v>
      </c>
      <c r="F19">
        <f t="shared" si="2"/>
        <v>4</v>
      </c>
      <c r="G19">
        <f>+G18</f>
        <v>0.71224738089179285</v>
      </c>
      <c r="H19">
        <f>+G19*M19+N19</f>
        <v>0.83153423587698883</v>
      </c>
      <c r="I19">
        <f>+INDEX($C$9:$C$24,MATCH(G19,$C$9:$C$24,1))</f>
        <v>0.7</v>
      </c>
      <c r="J19">
        <f>+INDEX($C$9:$C$24,MATCH(G19,$C$9:$C$24)+1)</f>
        <v>0.79999999999999993</v>
      </c>
      <c r="K19">
        <f>+VLOOKUP(I19,$C$9:$D$24,2,FALSE)</f>
        <v>0.82352941176470584</v>
      </c>
      <c r="L19">
        <f>+VLOOKUP(J19,$C$9:$D$24,2,FALSE)</f>
        <v>0.88888888888888895</v>
      </c>
      <c r="M19">
        <f>+(L19-K19)/(J19-I19)</f>
        <v>0.65359477124183119</v>
      </c>
      <c r="N19">
        <f>+L19-M19*J19</f>
        <v>0.36601307189542409</v>
      </c>
    </row>
    <row r="20" spans="3:14" x14ac:dyDescent="0.3">
      <c r="C20">
        <f t="shared" si="1"/>
        <v>1.0999999999999999</v>
      </c>
      <c r="D20">
        <f t="shared" si="0"/>
        <v>1.0476190476190477</v>
      </c>
      <c r="F20">
        <f t="shared" si="2"/>
        <v>4</v>
      </c>
      <c r="G20">
        <f>+(H20-$G$4)/$G$3</f>
        <v>1.0787268174661597</v>
      </c>
      <c r="H20">
        <f>+H19</f>
        <v>0.83153423587698883</v>
      </c>
    </row>
    <row r="21" spans="3:14" x14ac:dyDescent="0.3">
      <c r="C21">
        <f t="shared" si="1"/>
        <v>1.2</v>
      </c>
      <c r="D21">
        <f t="shared" si="0"/>
        <v>1.0909090909090908</v>
      </c>
      <c r="F21">
        <f t="shared" si="2"/>
        <v>5</v>
      </c>
      <c r="G21">
        <f>+G20</f>
        <v>1.0787268174661597</v>
      </c>
      <c r="H21">
        <f>+H20</f>
        <v>0.83153423587698883</v>
      </c>
    </row>
    <row r="22" spans="3:14" x14ac:dyDescent="0.3">
      <c r="C22">
        <f t="shared" si="1"/>
        <v>1.3</v>
      </c>
      <c r="D22">
        <f t="shared" si="0"/>
        <v>1.1304347826086958</v>
      </c>
      <c r="F22">
        <f t="shared" si="2"/>
        <v>5</v>
      </c>
      <c r="G22">
        <f>+G21</f>
        <v>1.0787268174661597</v>
      </c>
      <c r="H22">
        <f>+G22*M22+N22</f>
        <v>1.0374889606981714</v>
      </c>
      <c r="I22">
        <f>+INDEX($C$9:$C$24,MATCH(G22,$C$9:$C$24,1))</f>
        <v>0.99999999999999989</v>
      </c>
      <c r="J22">
        <f>+INDEX($C$9:$C$24,MATCH(G22,$C$9:$C$24)+1)</f>
        <v>1.0999999999999999</v>
      </c>
      <c r="K22">
        <f>+VLOOKUP(I22,$C$9:$D$24,2,FALSE)</f>
        <v>0.99999999999999989</v>
      </c>
      <c r="L22">
        <f>+VLOOKUP(J22,$C$9:$D$24,2,FALSE)</f>
        <v>1.0476190476190477</v>
      </c>
      <c r="M22">
        <f>+(L22-K22)/(J22-I22)</f>
        <v>0.47619047619047794</v>
      </c>
      <c r="N22">
        <f>+L22-M22*J22</f>
        <v>0.52380952380952195</v>
      </c>
    </row>
    <row r="23" spans="3:14" x14ac:dyDescent="0.3">
      <c r="C23">
        <f t="shared" si="1"/>
        <v>1.4000000000000001</v>
      </c>
      <c r="D23">
        <f t="shared" si="0"/>
        <v>1.1666666666666665</v>
      </c>
      <c r="F23">
        <f t="shared" si="2"/>
        <v>5</v>
      </c>
      <c r="G23">
        <f>+(H23-$G$4)/$G$3</f>
        <v>1.3816014127914282</v>
      </c>
      <c r="H23">
        <f>+H22</f>
        <v>1.0374889606981714</v>
      </c>
    </row>
    <row r="24" spans="3:14" x14ac:dyDescent="0.3">
      <c r="C24">
        <f t="shared" si="1"/>
        <v>1.5000000000000002</v>
      </c>
      <c r="D24">
        <f t="shared" si="0"/>
        <v>1.2000000000000002</v>
      </c>
      <c r="F24">
        <f t="shared" si="2"/>
        <v>6</v>
      </c>
      <c r="G24">
        <f>+G23</f>
        <v>1.3816014127914282</v>
      </c>
      <c r="H24">
        <f>+H23</f>
        <v>1.0374889606981714</v>
      </c>
    </row>
    <row r="25" spans="3:14" x14ac:dyDescent="0.3">
      <c r="F25">
        <f t="shared" si="2"/>
        <v>6</v>
      </c>
      <c r="G25">
        <f>+G24</f>
        <v>1.3816014127914282</v>
      </c>
      <c r="H25">
        <f>+G25*M25+N25</f>
        <v>1.160000511880952</v>
      </c>
      <c r="I25">
        <f>+INDEX($C$9:$C$24,MATCH(G25,$C$9:$C$24,1))</f>
        <v>1.3</v>
      </c>
      <c r="J25">
        <f>+INDEX($C$9:$C$24,MATCH(G25,$C$9:$C$24)+1)</f>
        <v>1.4000000000000001</v>
      </c>
      <c r="K25">
        <f>+VLOOKUP(I25,$C$9:$D$24,2,FALSE)</f>
        <v>1.1304347826086958</v>
      </c>
      <c r="L25">
        <f>+VLOOKUP(J25,$C$9:$D$24,2,FALSE)</f>
        <v>1.1666666666666665</v>
      </c>
      <c r="M25">
        <f>+(L25-K25)/(J25-I25)</f>
        <v>0.36231884057970698</v>
      </c>
      <c r="N25">
        <f>+L25-M25*J25</f>
        <v>0.65942028985507672</v>
      </c>
    </row>
    <row r="26" spans="3:14" x14ac:dyDescent="0.3">
      <c r="F26">
        <f t="shared" si="2"/>
        <v>6</v>
      </c>
      <c r="G26">
        <f>+(H26-$G$4)/$G$3</f>
        <v>1.5617654586484586</v>
      </c>
      <c r="H26">
        <f>+H25</f>
        <v>1.160000511880952</v>
      </c>
    </row>
    <row r="27" spans="3:14" x14ac:dyDescent="0.3">
      <c r="F27">
        <f t="shared" si="2"/>
        <v>7</v>
      </c>
    </row>
    <row r="28" spans="3:14" x14ac:dyDescent="0.3">
      <c r="F28">
        <f t="shared" si="2"/>
        <v>7</v>
      </c>
    </row>
    <row r="29" spans="3:14" x14ac:dyDescent="0.3">
      <c r="F29">
        <f>+F26+1</f>
        <v>7</v>
      </c>
    </row>
    <row r="30" spans="3:14" x14ac:dyDescent="0.3">
      <c r="F30">
        <f t="shared" si="2"/>
        <v>8</v>
      </c>
    </row>
    <row r="31" spans="3:14" x14ac:dyDescent="0.3">
      <c r="F31">
        <f t="shared" si="2"/>
        <v>8</v>
      </c>
    </row>
    <row r="32" spans="3:14" x14ac:dyDescent="0.3">
      <c r="F32">
        <f t="shared" si="2"/>
        <v>8</v>
      </c>
    </row>
    <row r="33" spans="6:6" x14ac:dyDescent="0.3">
      <c r="F33">
        <f t="shared" si="2"/>
        <v>9</v>
      </c>
    </row>
    <row r="34" spans="6:6" x14ac:dyDescent="0.3">
      <c r="F34">
        <f t="shared" si="2"/>
        <v>9</v>
      </c>
    </row>
    <row r="35" spans="6:6" x14ac:dyDescent="0.3">
      <c r="F35">
        <f>+F32+1</f>
        <v>9</v>
      </c>
    </row>
    <row r="36" spans="6:6" x14ac:dyDescent="0.3">
      <c r="F36">
        <f>+F33+1</f>
        <v>10</v>
      </c>
    </row>
    <row r="37" spans="6:6" x14ac:dyDescent="0.3">
      <c r="F37">
        <f t="shared" ref="F37" si="3">+F34+1</f>
        <v>10</v>
      </c>
    </row>
    <row r="38" spans="6:6" x14ac:dyDescent="0.3">
      <c r="F38">
        <f>+F35+1</f>
        <v>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3AA14-A45F-4A0B-8BBE-B12E115536D2}">
  <dimension ref="B2:O38"/>
  <sheetViews>
    <sheetView zoomScale="85" zoomScaleNormal="85" workbookViewId="0">
      <selection activeCell="C3" sqref="C3"/>
    </sheetView>
  </sheetViews>
  <sheetFormatPr defaultRowHeight="14.4" x14ac:dyDescent="0.3"/>
  <sheetData>
    <row r="2" spans="2:15" x14ac:dyDescent="0.3">
      <c r="B2" t="s">
        <v>6</v>
      </c>
      <c r="C2" t="s">
        <v>2</v>
      </c>
      <c r="D2" t="s">
        <v>3</v>
      </c>
    </row>
    <row r="3" spans="2:15" x14ac:dyDescent="0.3">
      <c r="B3" t="s">
        <v>0</v>
      </c>
      <c r="C3">
        <v>0.15</v>
      </c>
      <c r="D3">
        <v>0.2</v>
      </c>
      <c r="G3" t="s">
        <v>4</v>
      </c>
      <c r="H3">
        <f>+(D4-D3)/(C4-C3)</f>
        <v>0.68</v>
      </c>
    </row>
    <row r="4" spans="2:15" x14ac:dyDescent="0.3">
      <c r="B4" t="s">
        <v>1</v>
      </c>
      <c r="C4">
        <v>1.4</v>
      </c>
      <c r="D4">
        <v>1.05</v>
      </c>
      <c r="G4" t="s">
        <v>8</v>
      </c>
      <c r="H4">
        <f>+D4-C4*H3</f>
        <v>9.8000000000000087E-2</v>
      </c>
    </row>
    <row r="6" spans="2:15" x14ac:dyDescent="0.3">
      <c r="B6" t="s">
        <v>4</v>
      </c>
      <c r="C6">
        <v>2</v>
      </c>
    </row>
    <row r="7" spans="2:15" x14ac:dyDescent="0.3">
      <c r="J7" t="s">
        <v>10</v>
      </c>
    </row>
    <row r="8" spans="2:15" x14ac:dyDescent="0.3">
      <c r="B8" t="s">
        <v>7</v>
      </c>
      <c r="C8" t="s">
        <v>2</v>
      </c>
      <c r="D8" t="s">
        <v>5</v>
      </c>
      <c r="E8" t="s">
        <v>2</v>
      </c>
      <c r="G8" t="s">
        <v>9</v>
      </c>
      <c r="H8" t="s">
        <v>2</v>
      </c>
      <c r="I8" t="s">
        <v>3</v>
      </c>
      <c r="J8" t="s">
        <v>12</v>
      </c>
      <c r="K8" t="s">
        <v>11</v>
      </c>
      <c r="L8" t="s">
        <v>13</v>
      </c>
      <c r="M8" t="s">
        <v>14</v>
      </c>
      <c r="N8" t="s">
        <v>4</v>
      </c>
      <c r="O8" t="s">
        <v>8</v>
      </c>
    </row>
    <row r="9" spans="2:15" x14ac:dyDescent="0.3">
      <c r="C9">
        <v>0</v>
      </c>
      <c r="D9">
        <f>+$C$6*C9/(1+C9*($C$6-1))</f>
        <v>0</v>
      </c>
      <c r="E9">
        <f>+C9</f>
        <v>0</v>
      </c>
      <c r="G9">
        <v>1</v>
      </c>
      <c r="H9">
        <f>+C4</f>
        <v>1.4</v>
      </c>
      <c r="I9">
        <f>+D4</f>
        <v>1.05</v>
      </c>
    </row>
    <row r="10" spans="2:15" x14ac:dyDescent="0.3">
      <c r="C10">
        <v>0.1</v>
      </c>
      <c r="D10">
        <f t="shared" ref="D10:D24" si="0">+$C$6*C10/(1+C10*($C$6-1))</f>
        <v>0.18181818181818182</v>
      </c>
      <c r="E10">
        <f t="shared" ref="E10:E24" si="1">+C10</f>
        <v>0.1</v>
      </c>
      <c r="G10">
        <v>1</v>
      </c>
      <c r="H10">
        <f>+(I10-O10)/N10</f>
        <v>1.1054999999999999</v>
      </c>
      <c r="I10">
        <f>+I9</f>
        <v>1.05</v>
      </c>
      <c r="J10">
        <f>+VLOOKUP(L10,$D$9:$E$24,2,FALSE)</f>
        <v>1.0999999999999999</v>
      </c>
      <c r="K10">
        <f>+VLOOKUP(M10,$D$9:$E$24,2,FALSE)</f>
        <v>1.2</v>
      </c>
      <c r="L10">
        <f>+INDEX($D$9:$D$24,MATCH(I10,$D$9:$D$24,1))</f>
        <v>1.0476190476190477</v>
      </c>
      <c r="M10">
        <f>+INDEX($D$9:$D$24,MATCH(I10,$D$9:$D$24,1)+1)</f>
        <v>1.0909090909090908</v>
      </c>
      <c r="N10">
        <f>+(M10-L10)/(K10-J10)</f>
        <v>0.43290043290043118</v>
      </c>
      <c r="O10">
        <f>+M10-N10*K10</f>
        <v>0.5714285714285734</v>
      </c>
    </row>
    <row r="11" spans="2:15" x14ac:dyDescent="0.3">
      <c r="C11">
        <f t="shared" ref="C11:C24" si="2">+C10+0.1</f>
        <v>0.2</v>
      </c>
      <c r="D11">
        <f t="shared" si="0"/>
        <v>0.33333333333333337</v>
      </c>
      <c r="E11">
        <f t="shared" si="1"/>
        <v>0.2</v>
      </c>
      <c r="G11">
        <v>1</v>
      </c>
      <c r="H11">
        <f>+H10</f>
        <v>1.1054999999999999</v>
      </c>
      <c r="I11">
        <f>+H11*$H$3+$H$4</f>
        <v>0.84974000000000005</v>
      </c>
    </row>
    <row r="12" spans="2:15" x14ac:dyDescent="0.3">
      <c r="C12">
        <f t="shared" si="2"/>
        <v>0.30000000000000004</v>
      </c>
      <c r="D12">
        <f t="shared" si="0"/>
        <v>0.46153846153846156</v>
      </c>
      <c r="E12">
        <f t="shared" si="1"/>
        <v>0.30000000000000004</v>
      </c>
      <c r="G12">
        <f>+G9+1</f>
        <v>2</v>
      </c>
      <c r="H12">
        <f>+H11</f>
        <v>1.1054999999999999</v>
      </c>
      <c r="I12">
        <f>+I11</f>
        <v>0.84974000000000005</v>
      </c>
    </row>
    <row r="13" spans="2:15" x14ac:dyDescent="0.3">
      <c r="C13">
        <f t="shared" si="2"/>
        <v>0.4</v>
      </c>
      <c r="D13">
        <f t="shared" si="0"/>
        <v>0.57142857142857151</v>
      </c>
      <c r="E13">
        <f t="shared" si="1"/>
        <v>0.4</v>
      </c>
      <c r="G13">
        <f t="shared" ref="G13:G34" si="3">+G10+1</f>
        <v>2</v>
      </c>
      <c r="H13">
        <f>+(I13-O13)/N13</f>
        <v>0.74010219999999993</v>
      </c>
      <c r="I13">
        <f>+I12</f>
        <v>0.84974000000000005</v>
      </c>
      <c r="J13">
        <f>+VLOOKUP(L13,$D$9:$E$24,2,FALSE)</f>
        <v>0.7</v>
      </c>
      <c r="K13">
        <f>+VLOOKUP(M13,$D$9:$E$24,2,FALSE)</f>
        <v>0.79999999999999993</v>
      </c>
      <c r="L13">
        <f>+INDEX($D$9:$D$24,MATCH(I13,$D$9:$D$24,1))</f>
        <v>0.82352941176470584</v>
      </c>
      <c r="M13">
        <f>+INDEX($D$9:$D$24,MATCH(I13,$D$9:$D$24,1)+1)</f>
        <v>0.88888888888888895</v>
      </c>
      <c r="N13">
        <f>+(M13-L13)/(K13-J13)</f>
        <v>0.65359477124183119</v>
      </c>
      <c r="O13">
        <f>+M13-N13*K13</f>
        <v>0.36601307189542409</v>
      </c>
    </row>
    <row r="14" spans="2:15" x14ac:dyDescent="0.3">
      <c r="C14">
        <f t="shared" si="2"/>
        <v>0.5</v>
      </c>
      <c r="D14">
        <f t="shared" si="0"/>
        <v>0.66666666666666663</v>
      </c>
      <c r="E14">
        <f t="shared" si="1"/>
        <v>0.5</v>
      </c>
      <c r="G14">
        <f t="shared" si="3"/>
        <v>2</v>
      </c>
      <c r="H14">
        <f>+H13</f>
        <v>0.74010219999999993</v>
      </c>
      <c r="I14">
        <f>+H14*$H$3+$H$4</f>
        <v>0.60126949600000013</v>
      </c>
    </row>
    <row r="15" spans="2:15" x14ac:dyDescent="0.3">
      <c r="C15">
        <f t="shared" si="2"/>
        <v>0.6</v>
      </c>
      <c r="D15">
        <f t="shared" si="0"/>
        <v>0.74999999999999989</v>
      </c>
      <c r="E15">
        <f t="shared" si="1"/>
        <v>0.6</v>
      </c>
      <c r="G15">
        <f t="shared" si="3"/>
        <v>3</v>
      </c>
      <c r="H15">
        <f>+H14</f>
        <v>0.74010219999999993</v>
      </c>
      <c r="I15">
        <f>+I14</f>
        <v>0.60126949600000013</v>
      </c>
    </row>
    <row r="16" spans="2:15" x14ac:dyDescent="0.3">
      <c r="C16">
        <f t="shared" si="2"/>
        <v>0.7</v>
      </c>
      <c r="D16">
        <f t="shared" si="0"/>
        <v>0.82352941176470584</v>
      </c>
      <c r="E16">
        <f t="shared" si="1"/>
        <v>0.7</v>
      </c>
      <c r="G16">
        <f t="shared" si="3"/>
        <v>3</v>
      </c>
      <c r="H16">
        <f>+(I16-O16)/N16</f>
        <v>0.4313329708000001</v>
      </c>
      <c r="I16">
        <f>+I15</f>
        <v>0.60126949600000013</v>
      </c>
      <c r="J16">
        <f>+VLOOKUP(L16,$D$9:$E$24,2,FALSE)</f>
        <v>0.4</v>
      </c>
      <c r="K16">
        <f>+VLOOKUP(M16,$D$9:$E$24,2,FALSE)</f>
        <v>0.5</v>
      </c>
      <c r="L16">
        <f>+INDEX($D$9:$D$24,MATCH(I16,$D$9:$D$24,1))</f>
        <v>0.57142857142857151</v>
      </c>
      <c r="M16">
        <f>+INDEX($D$9:$D$24,MATCH(I16,$D$9:$D$24,1)+1)</f>
        <v>0.66666666666666663</v>
      </c>
      <c r="N16">
        <f>+(M16-L16)/(K16-J16)</f>
        <v>0.95238095238095144</v>
      </c>
      <c r="O16">
        <f>+M16-N16*K16</f>
        <v>0.19047619047619091</v>
      </c>
    </row>
    <row r="17" spans="3:15" x14ac:dyDescent="0.3">
      <c r="C17">
        <f t="shared" si="2"/>
        <v>0.79999999999999993</v>
      </c>
      <c r="D17">
        <f t="shared" si="0"/>
        <v>0.88888888888888895</v>
      </c>
      <c r="E17">
        <f t="shared" si="1"/>
        <v>0.79999999999999993</v>
      </c>
      <c r="G17">
        <f t="shared" si="3"/>
        <v>3</v>
      </c>
      <c r="H17">
        <f>+H16</f>
        <v>0.4313329708000001</v>
      </c>
      <c r="I17">
        <f>+H17*$H$3+$H$4</f>
        <v>0.39130642014400019</v>
      </c>
    </row>
    <row r="18" spans="3:15" x14ac:dyDescent="0.3">
      <c r="C18">
        <f t="shared" si="2"/>
        <v>0.89999999999999991</v>
      </c>
      <c r="D18">
        <f t="shared" si="0"/>
        <v>0.94736842105263153</v>
      </c>
      <c r="E18">
        <f t="shared" si="1"/>
        <v>0.89999999999999991</v>
      </c>
      <c r="G18">
        <f t="shared" si="3"/>
        <v>4</v>
      </c>
      <c r="H18">
        <f>+H17</f>
        <v>0.4313329708000001</v>
      </c>
      <c r="I18">
        <f>+I17</f>
        <v>0.39130642014400019</v>
      </c>
    </row>
    <row r="19" spans="3:15" x14ac:dyDescent="0.3">
      <c r="C19">
        <f t="shared" si="2"/>
        <v>0.99999999999999989</v>
      </c>
      <c r="D19">
        <f t="shared" si="0"/>
        <v>0.99999999999999989</v>
      </c>
      <c r="E19">
        <f t="shared" si="1"/>
        <v>0.99999999999999989</v>
      </c>
      <c r="G19">
        <f t="shared" si="3"/>
        <v>4</v>
      </c>
      <c r="H19">
        <f>+(I19-O19)/N19</f>
        <v>0.24521900771232016</v>
      </c>
      <c r="I19">
        <f>+I18</f>
        <v>0.39130642014400019</v>
      </c>
      <c r="J19">
        <f>+VLOOKUP(L19,$D$9:$E$24,2,FALSE)</f>
        <v>0.2</v>
      </c>
      <c r="K19">
        <f>+VLOOKUP(M19,$D$9:$E$24,2,FALSE)</f>
        <v>0.30000000000000004</v>
      </c>
      <c r="L19">
        <f>+INDEX($D$9:$D$24,MATCH(I19,$D$9:$D$24,1))</f>
        <v>0.33333333333333337</v>
      </c>
      <c r="M19">
        <f>+INDEX($D$9:$D$24,MATCH(I19,$D$9:$D$24,1)+1)</f>
        <v>0.46153846153846156</v>
      </c>
      <c r="N19">
        <f>+(M19-L19)/(K19-J19)</f>
        <v>1.2820512820512815</v>
      </c>
      <c r="O19">
        <f>+M19-N19*K19</f>
        <v>7.6923076923077038E-2</v>
      </c>
    </row>
    <row r="20" spans="3:15" x14ac:dyDescent="0.3">
      <c r="C20">
        <f t="shared" si="2"/>
        <v>1.0999999999999999</v>
      </c>
      <c r="D20">
        <f t="shared" si="0"/>
        <v>1.0476190476190477</v>
      </c>
      <c r="E20">
        <f t="shared" si="1"/>
        <v>1.0999999999999999</v>
      </c>
      <c r="G20">
        <f t="shared" si="3"/>
        <v>4</v>
      </c>
      <c r="H20">
        <f>+H19</f>
        <v>0.24521900771232016</v>
      </c>
      <c r="I20">
        <f>+H20*$H$3+$H$4</f>
        <v>0.26474892524437782</v>
      </c>
    </row>
    <row r="21" spans="3:15" x14ac:dyDescent="0.3">
      <c r="C21">
        <f t="shared" si="2"/>
        <v>1.2</v>
      </c>
      <c r="D21">
        <f t="shared" si="0"/>
        <v>1.0909090909090908</v>
      </c>
      <c r="E21">
        <f t="shared" si="1"/>
        <v>1.2</v>
      </c>
      <c r="G21">
        <f t="shared" si="3"/>
        <v>5</v>
      </c>
      <c r="H21">
        <f>+H20</f>
        <v>0.24521900771232016</v>
      </c>
      <c r="I21">
        <f>+I20</f>
        <v>0.26474892524437782</v>
      </c>
    </row>
    <row r="22" spans="3:15" x14ac:dyDescent="0.3">
      <c r="C22">
        <f t="shared" si="2"/>
        <v>1.3</v>
      </c>
      <c r="D22">
        <f t="shared" si="0"/>
        <v>1.1304347826086958</v>
      </c>
      <c r="E22">
        <f t="shared" si="1"/>
        <v>1.3</v>
      </c>
      <c r="G22">
        <f t="shared" si="3"/>
        <v>5</v>
      </c>
      <c r="H22">
        <f>+(I22-O22)/N22</f>
        <v>0.15473429066128935</v>
      </c>
      <c r="I22">
        <f>+I21</f>
        <v>0.26474892524437782</v>
      </c>
      <c r="J22">
        <f>+VLOOKUP(L22,$D$9:$E$24,2,FALSE)</f>
        <v>0.1</v>
      </c>
      <c r="K22">
        <f>+VLOOKUP(M22,$D$9:$E$24,2,FALSE)</f>
        <v>0.2</v>
      </c>
      <c r="L22">
        <f>+INDEX($D$9:$D$24,MATCH(I22,$D$9:$D$24,1))</f>
        <v>0.18181818181818182</v>
      </c>
      <c r="M22">
        <f>+INDEX($D$9:$D$24,MATCH(I22,$D$9:$D$24,1)+1)</f>
        <v>0.33333333333333337</v>
      </c>
      <c r="N22">
        <f>+(M22-L22)/(K22-J22)</f>
        <v>1.5151515151515154</v>
      </c>
      <c r="O22">
        <f>+M22-N22*K22</f>
        <v>3.0303030303030276E-2</v>
      </c>
    </row>
    <row r="23" spans="3:15" x14ac:dyDescent="0.3">
      <c r="C23">
        <f t="shared" si="2"/>
        <v>1.4000000000000001</v>
      </c>
      <c r="D23">
        <f t="shared" si="0"/>
        <v>1.1666666666666665</v>
      </c>
      <c r="E23">
        <f t="shared" si="1"/>
        <v>1.4000000000000001</v>
      </c>
      <c r="G23">
        <f t="shared" si="3"/>
        <v>5</v>
      </c>
      <c r="H23">
        <f>+H22</f>
        <v>0.15473429066128935</v>
      </c>
      <c r="I23">
        <f>+H23*$H$3+$H$4</f>
        <v>0.20321931764967685</v>
      </c>
    </row>
    <row r="24" spans="3:15" x14ac:dyDescent="0.3">
      <c r="C24">
        <f t="shared" si="2"/>
        <v>1.5000000000000002</v>
      </c>
      <c r="D24">
        <f t="shared" si="0"/>
        <v>1.2000000000000002</v>
      </c>
      <c r="E24">
        <f t="shared" si="1"/>
        <v>1.5000000000000002</v>
      </c>
      <c r="G24">
        <f t="shared" si="3"/>
        <v>6</v>
      </c>
      <c r="H24">
        <f>+H23</f>
        <v>0.15473429066128935</v>
      </c>
      <c r="I24">
        <f>+I23</f>
        <v>0.20321931764967685</v>
      </c>
    </row>
    <row r="25" spans="3:15" x14ac:dyDescent="0.3">
      <c r="G25">
        <f t="shared" si="3"/>
        <v>6</v>
      </c>
      <c r="H25">
        <f>+(I25-O25)/N25</f>
        <v>0.11412474964878673</v>
      </c>
      <c r="I25">
        <f>+I24</f>
        <v>0.20321931764967685</v>
      </c>
      <c r="J25">
        <f>+VLOOKUP(L25,$D$9:$E$24,2,FALSE)</f>
        <v>0.1</v>
      </c>
      <c r="K25">
        <f>+VLOOKUP(M25,$D$9:$E$24,2,FALSE)</f>
        <v>0.2</v>
      </c>
      <c r="L25">
        <f>+INDEX($D$9:$D$24,MATCH(I25,$D$9:$D$24,1))</f>
        <v>0.18181818181818182</v>
      </c>
      <c r="M25">
        <f>+INDEX($D$9:$D$24,MATCH(I25,$D$9:$D$24,1)+1)</f>
        <v>0.33333333333333337</v>
      </c>
      <c r="N25">
        <f>+(M25-L25)/(K25-J25)</f>
        <v>1.5151515151515154</v>
      </c>
      <c r="O25">
        <f>+M25-N25*K25</f>
        <v>3.0303030303030276E-2</v>
      </c>
    </row>
    <row r="26" spans="3:15" x14ac:dyDescent="0.3">
      <c r="G26">
        <f t="shared" si="3"/>
        <v>6</v>
      </c>
      <c r="H26">
        <f>+H25</f>
        <v>0.11412474964878673</v>
      </c>
      <c r="I26">
        <f>+H26*$H$3+$H$4</f>
        <v>0.17560482976117509</v>
      </c>
    </row>
    <row r="27" spans="3:15" x14ac:dyDescent="0.3">
      <c r="G27">
        <f t="shared" si="3"/>
        <v>7</v>
      </c>
    </row>
    <row r="28" spans="3:15" x14ac:dyDescent="0.3">
      <c r="G28">
        <f t="shared" si="3"/>
        <v>7</v>
      </c>
    </row>
    <row r="29" spans="3:15" x14ac:dyDescent="0.3">
      <c r="G29">
        <f>+G26+1</f>
        <v>7</v>
      </c>
    </row>
    <row r="30" spans="3:15" x14ac:dyDescent="0.3">
      <c r="G30">
        <f t="shared" si="3"/>
        <v>8</v>
      </c>
    </row>
    <row r="31" spans="3:15" x14ac:dyDescent="0.3">
      <c r="G31">
        <f t="shared" si="3"/>
        <v>8</v>
      </c>
    </row>
    <row r="32" spans="3:15" x14ac:dyDescent="0.3">
      <c r="G32">
        <f t="shared" si="3"/>
        <v>8</v>
      </c>
    </row>
    <row r="33" spans="7:7" x14ac:dyDescent="0.3">
      <c r="G33">
        <f t="shared" si="3"/>
        <v>9</v>
      </c>
    </row>
    <row r="34" spans="7:7" x14ac:dyDescent="0.3">
      <c r="G34">
        <f t="shared" si="3"/>
        <v>9</v>
      </c>
    </row>
    <row r="35" spans="7:7" x14ac:dyDescent="0.3">
      <c r="G35">
        <f>+G32+1</f>
        <v>9</v>
      </c>
    </row>
    <row r="36" spans="7:7" x14ac:dyDescent="0.3">
      <c r="G36">
        <f>+G33+1</f>
        <v>10</v>
      </c>
    </row>
    <row r="37" spans="7:7" x14ac:dyDescent="0.3">
      <c r="G37">
        <f t="shared" ref="G37" si="4">+G34+1</f>
        <v>10</v>
      </c>
    </row>
    <row r="38" spans="7:7" x14ac:dyDescent="0.3">
      <c r="G38">
        <f>+G35+1</f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 menores.</vt:lpstr>
      <vt:lpstr>Comp mayores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</dc:creator>
  <cp:lastModifiedBy>Ernesto</cp:lastModifiedBy>
  <dcterms:created xsi:type="dcterms:W3CDTF">2020-06-27T18:18:09Z</dcterms:created>
  <dcterms:modified xsi:type="dcterms:W3CDTF">2020-06-28T01:30:48Z</dcterms:modified>
</cp:coreProperties>
</file>