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62a1bb1391375f/Documents/FIUBA/Clases/2020 - Ejercicio Bonos/"/>
    </mc:Choice>
  </mc:AlternateContent>
  <xr:revisionPtr revIDLastSave="12" documentId="8_{68F877FD-823A-49BB-88EA-10501E4AEC2D}" xr6:coauthVersionLast="45" xr6:coauthVersionMax="45" xr10:uidLastSave="{E1371094-43DB-45C9-9ACE-1F8EC22EC8F2}"/>
  <bookViews>
    <workbookView xWindow="-108" yWindow="-108" windowWidth="23256" windowHeight="12576" xr2:uid="{AAD79AD9-4FA3-44F2-BC4E-5BB0E5AB1C1B}"/>
  </bookViews>
  <sheets>
    <sheet name="Consigna" sheetId="1" r:id="rId1"/>
    <sheet name="Resolución 1" sheetId="2" r:id="rId2"/>
    <sheet name="Resolución 2" sheetId="3" r:id="rId3"/>
    <sheet name="Resolución 3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3" l="1"/>
  <c r="E251" i="3"/>
  <c r="E250" i="3"/>
  <c r="E249" i="3"/>
  <c r="E248" i="3"/>
  <c r="E247" i="3"/>
  <c r="N8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30" i="2"/>
  <c r="G36" i="2"/>
  <c r="L160" i="4" l="1"/>
  <c r="C121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E141" i="4"/>
  <c r="F141" i="4" s="1"/>
  <c r="G141" i="4" s="1"/>
  <c r="F140" i="4"/>
  <c r="G140" i="4" s="1"/>
  <c r="G158" i="4"/>
  <c r="N73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F120" i="4" l="1"/>
  <c r="G120" i="4" s="1"/>
  <c r="F122" i="4"/>
  <c r="G122" i="4" s="1"/>
  <c r="C122" i="4"/>
  <c r="C123" i="4" s="1"/>
  <c r="C124" i="4" s="1"/>
  <c r="F121" i="4"/>
  <c r="G121" i="4" s="1"/>
  <c r="E142" i="4"/>
  <c r="F142" i="4" s="1"/>
  <c r="G142" i="4" s="1"/>
  <c r="F123" i="4" l="1"/>
  <c r="G123" i="4" s="1"/>
  <c r="F124" i="4"/>
  <c r="G124" i="4" s="1"/>
  <c r="F125" i="4"/>
  <c r="D125" i="4"/>
  <c r="E143" i="4"/>
  <c r="E144" i="4" s="1"/>
  <c r="F143" i="4"/>
  <c r="G143" i="4" s="1"/>
  <c r="G125" i="4" l="1"/>
  <c r="E145" i="4"/>
  <c r="F144" i="4"/>
  <c r="G144" i="4" s="1"/>
  <c r="G127" i="4" l="1"/>
  <c r="G131" i="4" s="1"/>
  <c r="K140" i="4" s="1"/>
  <c r="E146" i="4"/>
  <c r="F145" i="4"/>
  <c r="G145" i="4" s="1"/>
  <c r="N141" i="4" l="1"/>
  <c r="O141" i="4" s="1"/>
  <c r="N140" i="4"/>
  <c r="O140" i="4" s="1"/>
  <c r="K141" i="4"/>
  <c r="K142" i="4" s="1"/>
  <c r="E147" i="4"/>
  <c r="F146" i="4"/>
  <c r="G146" i="4" s="1"/>
  <c r="M18" i="4"/>
  <c r="N18" i="4" s="1"/>
  <c r="O18" i="4" s="1"/>
  <c r="M19" i="4"/>
  <c r="N19" i="4" s="1"/>
  <c r="O19" i="4" s="1"/>
  <c r="M20" i="4"/>
  <c r="N20" i="4"/>
  <c r="O20" i="4" s="1"/>
  <c r="M21" i="4"/>
  <c r="N21" i="4" s="1"/>
  <c r="O21" i="4" s="1"/>
  <c r="M22" i="4"/>
  <c r="N22" i="4" s="1"/>
  <c r="O22" i="4" s="1"/>
  <c r="L23" i="4"/>
  <c r="K23" i="4" s="1"/>
  <c r="M23" i="4"/>
  <c r="N23" i="4"/>
  <c r="O23" i="4" s="1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N142" i="4" l="1"/>
  <c r="O142" i="4" s="1"/>
  <c r="K143" i="4"/>
  <c r="N143" i="4"/>
  <c r="O143" i="4" s="1"/>
  <c r="E148" i="4"/>
  <c r="F147" i="4"/>
  <c r="G147" i="4" s="1"/>
  <c r="K24" i="4"/>
  <c r="K25" i="4" s="1"/>
  <c r="N24" i="4"/>
  <c r="O24" i="4" s="1"/>
  <c r="N25" i="4" l="1"/>
  <c r="O25" i="4" s="1"/>
  <c r="K144" i="4"/>
  <c r="N144" i="4"/>
  <c r="O144" i="4" s="1"/>
  <c r="F148" i="4"/>
  <c r="G148" i="4" s="1"/>
  <c r="E149" i="4"/>
  <c r="N26" i="4"/>
  <c r="O26" i="4" s="1"/>
  <c r="K26" i="4"/>
  <c r="K145" i="4" l="1"/>
  <c r="L145" i="4" s="1"/>
  <c r="N145" i="4"/>
  <c r="F149" i="4"/>
  <c r="G149" i="4" s="1"/>
  <c r="E150" i="4"/>
  <c r="K27" i="4"/>
  <c r="N27" i="4"/>
  <c r="O27" i="4" s="1"/>
  <c r="O145" i="4" l="1"/>
  <c r="O160" i="4" s="1"/>
  <c r="F150" i="4"/>
  <c r="G150" i="4" s="1"/>
  <c r="E151" i="4"/>
  <c r="K28" i="4"/>
  <c r="N28" i="4"/>
  <c r="O28" i="4" s="1"/>
  <c r="F151" i="4" l="1"/>
  <c r="G151" i="4" s="1"/>
  <c r="E152" i="4"/>
  <c r="K29" i="4"/>
  <c r="N29" i="4"/>
  <c r="O29" i="4" s="1"/>
  <c r="E153" i="4" l="1"/>
  <c r="F152" i="4"/>
  <c r="G152" i="4" s="1"/>
  <c r="K30" i="4"/>
  <c r="N30" i="4"/>
  <c r="O30" i="4" s="1"/>
  <c r="F153" i="4" l="1"/>
  <c r="G153" i="4" s="1"/>
  <c r="E154" i="4"/>
  <c r="N31" i="4"/>
  <c r="O31" i="4" s="1"/>
  <c r="K31" i="4"/>
  <c r="E155" i="4" l="1"/>
  <c r="F154" i="4"/>
  <c r="G154" i="4" s="1"/>
  <c r="K32" i="4"/>
  <c r="N32" i="4"/>
  <c r="O32" i="4" s="1"/>
  <c r="E156" i="4" l="1"/>
  <c r="F155" i="4"/>
  <c r="G155" i="4" s="1"/>
  <c r="K33" i="4"/>
  <c r="N33" i="4"/>
  <c r="O33" i="4" s="1"/>
  <c r="F156" i="4" l="1"/>
  <c r="G156" i="4" s="1"/>
  <c r="E157" i="4"/>
  <c r="F157" i="4" s="1"/>
  <c r="G157" i="4" s="1"/>
  <c r="N34" i="4"/>
  <c r="O34" i="4" s="1"/>
  <c r="K34" i="4"/>
  <c r="G160" i="4" l="1"/>
  <c r="K35" i="4"/>
  <c r="N35" i="4"/>
  <c r="O35" i="4" s="1"/>
  <c r="K36" i="4" l="1"/>
  <c r="N36" i="4"/>
  <c r="O36" i="4" s="1"/>
  <c r="K37" i="4" l="1"/>
  <c r="N37" i="4"/>
  <c r="O37" i="4" s="1"/>
  <c r="K38" i="4" l="1"/>
  <c r="N38" i="4"/>
  <c r="O38" i="4" s="1"/>
  <c r="K39" i="4" l="1"/>
  <c r="N39" i="4"/>
  <c r="O39" i="4" s="1"/>
  <c r="K40" i="4" l="1"/>
  <c r="N40" i="4"/>
  <c r="O40" i="4" s="1"/>
  <c r="K41" i="4" l="1"/>
  <c r="N41" i="4"/>
  <c r="O41" i="4" s="1"/>
  <c r="N42" i="4" l="1"/>
  <c r="O42" i="4" s="1"/>
  <c r="K42" i="4"/>
  <c r="K43" i="4" l="1"/>
  <c r="N43" i="4"/>
  <c r="O43" i="4" s="1"/>
  <c r="K44" i="4" l="1"/>
  <c r="N44" i="4"/>
  <c r="O44" i="4" s="1"/>
  <c r="K45" i="4" l="1"/>
  <c r="N45" i="4"/>
  <c r="O45" i="4" s="1"/>
  <c r="K46" i="4" l="1"/>
  <c r="N46" i="4"/>
  <c r="O46" i="4" s="1"/>
  <c r="N47" i="4" l="1"/>
  <c r="O47" i="4" s="1"/>
  <c r="K47" i="4"/>
  <c r="K48" i="4" l="1"/>
  <c r="N48" i="4"/>
  <c r="O48" i="4" s="1"/>
  <c r="N49" i="4" l="1"/>
  <c r="O49" i="4" s="1"/>
  <c r="K49" i="4"/>
  <c r="N50" i="4" l="1"/>
  <c r="O50" i="4" s="1"/>
  <c r="K50" i="4"/>
  <c r="K51" i="4" l="1"/>
  <c r="N51" i="4"/>
  <c r="O51" i="4" s="1"/>
  <c r="K52" i="4" l="1"/>
  <c r="N52" i="4"/>
  <c r="O52" i="4" s="1"/>
  <c r="K53" i="4" l="1"/>
  <c r="N53" i="4"/>
  <c r="O53" i="4" s="1"/>
  <c r="K54" i="4" l="1"/>
  <c r="N54" i="4"/>
  <c r="O54" i="4" s="1"/>
  <c r="K55" i="4" l="1"/>
  <c r="N55" i="4"/>
  <c r="O55" i="4" s="1"/>
  <c r="K56" i="4" l="1"/>
  <c r="N56" i="4"/>
  <c r="O56" i="4" s="1"/>
  <c r="K57" i="4" l="1"/>
  <c r="N57" i="4"/>
  <c r="O57" i="4" s="1"/>
  <c r="K58" i="4" l="1"/>
  <c r="N58" i="4"/>
  <c r="O58" i="4" s="1"/>
  <c r="K59" i="4" l="1"/>
  <c r="N59" i="4"/>
  <c r="O59" i="4" s="1"/>
  <c r="K60" i="4" l="1"/>
  <c r="N60" i="4"/>
  <c r="O60" i="4" s="1"/>
  <c r="K61" i="4" l="1"/>
  <c r="N61" i="4"/>
  <c r="O61" i="4" s="1"/>
  <c r="K62" i="4" l="1"/>
  <c r="N62" i="4"/>
  <c r="O62" i="4" s="1"/>
  <c r="N63" i="4" l="1"/>
  <c r="O63" i="4" s="1"/>
  <c r="K63" i="4"/>
  <c r="M17" i="4"/>
  <c r="N17" i="4" s="1"/>
  <c r="O17" i="4" s="1"/>
  <c r="N16" i="4"/>
  <c r="O16" i="4" s="1"/>
  <c r="F16" i="4"/>
  <c r="G16" i="4" s="1"/>
  <c r="G74" i="4" s="1"/>
  <c r="C35" i="4"/>
  <c r="C36" i="4" s="1"/>
  <c r="C37" i="4" s="1"/>
  <c r="C38" i="4" s="1"/>
  <c r="C39" i="4" s="1"/>
  <c r="C40" i="4" s="1"/>
  <c r="C41" i="4" s="1"/>
  <c r="E44" i="4"/>
  <c r="E43" i="4"/>
  <c r="E42" i="4"/>
  <c r="E41" i="4"/>
  <c r="E40" i="4"/>
  <c r="E39" i="4"/>
  <c r="E38" i="4"/>
  <c r="E37" i="4"/>
  <c r="E36" i="4"/>
  <c r="E35" i="4"/>
  <c r="F35" i="4" s="1"/>
  <c r="G35" i="4" s="1"/>
  <c r="G93" i="4" s="1"/>
  <c r="N93" i="4" s="1"/>
  <c r="E34" i="4"/>
  <c r="F34" i="4" s="1"/>
  <c r="G34" i="4" s="1"/>
  <c r="G92" i="4" s="1"/>
  <c r="N92" i="4" s="1"/>
  <c r="E33" i="4"/>
  <c r="F33" i="4" s="1"/>
  <c r="G33" i="4" s="1"/>
  <c r="G91" i="4" s="1"/>
  <c r="N91" i="4" s="1"/>
  <c r="E32" i="4"/>
  <c r="F32" i="4" s="1"/>
  <c r="G32" i="4" s="1"/>
  <c r="G90" i="4" s="1"/>
  <c r="N90" i="4" s="1"/>
  <c r="E31" i="4"/>
  <c r="F31" i="4" s="1"/>
  <c r="G31" i="4" s="1"/>
  <c r="G89" i="4" s="1"/>
  <c r="N89" i="4" s="1"/>
  <c r="E30" i="4"/>
  <c r="F30" i="4" s="1"/>
  <c r="G30" i="4" s="1"/>
  <c r="G88" i="4" s="1"/>
  <c r="N88" i="4" s="1"/>
  <c r="E29" i="4"/>
  <c r="F29" i="4" s="1"/>
  <c r="G29" i="4" s="1"/>
  <c r="G87" i="4" s="1"/>
  <c r="N87" i="4" s="1"/>
  <c r="E28" i="4"/>
  <c r="F28" i="4" s="1"/>
  <c r="G28" i="4" s="1"/>
  <c r="G86" i="4" s="1"/>
  <c r="N86" i="4" s="1"/>
  <c r="E27" i="4"/>
  <c r="F27" i="4" s="1"/>
  <c r="G27" i="4" s="1"/>
  <c r="G85" i="4" s="1"/>
  <c r="N85" i="4" s="1"/>
  <c r="E26" i="4"/>
  <c r="F26" i="4" s="1"/>
  <c r="G26" i="4" s="1"/>
  <c r="G84" i="4" s="1"/>
  <c r="N84" i="4" s="1"/>
  <c r="E25" i="4"/>
  <c r="F25" i="4" s="1"/>
  <c r="G25" i="4" s="1"/>
  <c r="G83" i="4" s="1"/>
  <c r="N83" i="4" s="1"/>
  <c r="E24" i="4"/>
  <c r="F24" i="4" s="1"/>
  <c r="G24" i="4" s="1"/>
  <c r="G82" i="4" s="1"/>
  <c r="N82" i="4" s="1"/>
  <c r="E23" i="4"/>
  <c r="F23" i="4" s="1"/>
  <c r="G23" i="4" s="1"/>
  <c r="G81" i="4" s="1"/>
  <c r="N81" i="4" s="1"/>
  <c r="E22" i="4"/>
  <c r="F22" i="4" s="1"/>
  <c r="G22" i="4" s="1"/>
  <c r="G80" i="4" s="1"/>
  <c r="N80" i="4" s="1"/>
  <c r="E21" i="4"/>
  <c r="F21" i="4" s="1"/>
  <c r="G21" i="4" s="1"/>
  <c r="G79" i="4" s="1"/>
  <c r="N79" i="4" s="1"/>
  <c r="E20" i="4"/>
  <c r="F20" i="4" s="1"/>
  <c r="G20" i="4" s="1"/>
  <c r="G78" i="4" s="1"/>
  <c r="N78" i="4" s="1"/>
  <c r="E19" i="4"/>
  <c r="F19" i="4" s="1"/>
  <c r="G19" i="4" s="1"/>
  <c r="G77" i="4" s="1"/>
  <c r="N77" i="4" s="1"/>
  <c r="E18" i="4"/>
  <c r="F18" i="4" s="1"/>
  <c r="G18" i="4" s="1"/>
  <c r="G76" i="4" s="1"/>
  <c r="N76" i="4" s="1"/>
  <c r="E17" i="4"/>
  <c r="F17" i="4" s="1"/>
  <c r="G17" i="4" s="1"/>
  <c r="G75" i="4" s="1"/>
  <c r="N75" i="4" s="1"/>
  <c r="H252" i="3"/>
  <c r="D252" i="3"/>
  <c r="C252" i="3"/>
  <c r="D251" i="3"/>
  <c r="C251" i="3"/>
  <c r="D250" i="3"/>
  <c r="C250" i="3"/>
  <c r="C249" i="3"/>
  <c r="D247" i="3"/>
  <c r="C247" i="3"/>
  <c r="D246" i="3"/>
  <c r="C246" i="3"/>
  <c r="E246" i="3"/>
  <c r="H243" i="3"/>
  <c r="H234" i="3"/>
  <c r="E18" i="3"/>
  <c r="E225" i="3"/>
  <c r="F36" i="4" l="1"/>
  <c r="G36" i="4" s="1"/>
  <c r="G94" i="4" s="1"/>
  <c r="N94" i="4" s="1"/>
  <c r="N74" i="4"/>
  <c r="K64" i="4"/>
  <c r="N64" i="4"/>
  <c r="O64" i="4" s="1"/>
  <c r="C42" i="4"/>
  <c r="C43" i="4" s="1"/>
  <c r="C44" i="4" s="1"/>
  <c r="F42" i="4"/>
  <c r="G42" i="4" s="1"/>
  <c r="G100" i="4" s="1"/>
  <c r="N100" i="4" s="1"/>
  <c r="F37" i="4"/>
  <c r="G37" i="4" s="1"/>
  <c r="G95" i="4" s="1"/>
  <c r="N95" i="4" s="1"/>
  <c r="F38" i="4"/>
  <c r="G38" i="4" s="1"/>
  <c r="G96" i="4" s="1"/>
  <c r="N96" i="4" s="1"/>
  <c r="F39" i="4"/>
  <c r="G39" i="4" s="1"/>
  <c r="G97" i="4" s="1"/>
  <c r="N97" i="4" s="1"/>
  <c r="F40" i="4"/>
  <c r="G40" i="4" s="1"/>
  <c r="G98" i="4" s="1"/>
  <c r="N98" i="4" s="1"/>
  <c r="F41" i="4"/>
  <c r="G41" i="4" s="1"/>
  <c r="G99" i="4" s="1"/>
  <c r="N99" i="4" s="1"/>
  <c r="F43" i="4" l="1"/>
  <c r="G43" i="4" s="1"/>
  <c r="G101" i="4" s="1"/>
  <c r="N101" i="4" s="1"/>
  <c r="N65" i="4"/>
  <c r="O65" i="4" s="1"/>
  <c r="K65" i="4"/>
  <c r="F44" i="4"/>
  <c r="G44" i="4" s="1"/>
  <c r="G48" i="4" l="1"/>
  <c r="G102" i="4"/>
  <c r="N66" i="4"/>
  <c r="O66" i="4" s="1"/>
  <c r="K66" i="4"/>
  <c r="N102" i="4" l="1"/>
  <c r="N104" i="4" s="1"/>
  <c r="G104" i="4"/>
  <c r="G50" i="4" l="1"/>
</calcChain>
</file>

<file path=xl/sharedStrings.xml><?xml version="1.0" encoding="utf-8"?>
<sst xmlns="http://schemas.openxmlformats.org/spreadsheetml/2006/main" count="271" uniqueCount="107">
  <si>
    <t>1.A</t>
  </si>
  <si>
    <t xml:space="preserve">La descripción técnica de un bono es una síntesis de las condiciones de emisión de un bono. </t>
  </si>
  <si>
    <t>Buscar en Internet la descripción técnica del BONO DE LA REPÚBLICA ARGENTINA EN DÓLARES</t>
  </si>
  <si>
    <t>Ejercicio BONOS</t>
  </si>
  <si>
    <t>ESTADOUNIDENSES STEP UP 2030 (AL30) y armar el flujo de fondos del bono.</t>
  </si>
  <si>
    <r>
      <t>Consejo</t>
    </r>
    <r>
      <rPr>
        <i/>
        <sz val="11"/>
        <color theme="1"/>
        <rFont val="Candara"/>
        <family val="2"/>
      </rPr>
      <t>: Se recomienda poner la fecha completa de cobro.</t>
    </r>
  </si>
  <si>
    <t>1.B</t>
  </si>
  <si>
    <t>¿Cuál es el valor del bono si descontamos los flujos a una tasa del 6%?</t>
  </si>
  <si>
    <t>1.C</t>
  </si>
  <si>
    <t xml:space="preserve">Buscar en Internet el valor de mercado del bono. Qué tasa de descuento le está imponiendo el </t>
  </si>
  <si>
    <t>mercado?</t>
  </si>
  <si>
    <r>
      <t>Consejo</t>
    </r>
    <r>
      <rPr>
        <i/>
        <sz val="11"/>
        <color theme="1"/>
        <rFont val="Candara"/>
        <family val="2"/>
      </rPr>
      <t>: La fórmula XVAN/VNA.NO.PER permite evaluar considerando fechas concretas de flujos</t>
    </r>
  </si>
  <si>
    <t>futuros.</t>
  </si>
  <si>
    <t>1.D</t>
  </si>
  <si>
    <t>Estás de acuerdo? Por qué?</t>
  </si>
  <si>
    <t>1.E</t>
  </si>
  <si>
    <t>Un amigo te dice que no conviene invertir en el bono, porque viendo los cupones a lo sumo</t>
  </si>
  <si>
    <t>1. Análisis del Bono AL30</t>
  </si>
  <si>
    <t>2.A</t>
  </si>
  <si>
    <t>rendirá un 1,75% a partir de 2028. Estás de acuerdo con su planteo? Por qué?</t>
  </si>
  <si>
    <t>En 2017 se emitieron una serie de bonos entre los cuales se encuentra el "Bono a 100 Años".</t>
  </si>
  <si>
    <t>En el archivo "Resumen AC17" se encuentra el prospecto con la descripción técnica.</t>
  </si>
  <si>
    <t xml:space="preserve">El diario El Cronista Financiero considera que es bueno desprenderse del bono porque cotiza </t>
  </si>
  <si>
    <t>sobre la par. Estás de acuerdo? Por qué?</t>
  </si>
  <si>
    <t xml:space="preserve">Según el diario Ámbito Comercial, por la naturaleza del bono (no tiene amortizaciones en 100 </t>
  </si>
  <si>
    <t>años), tiene poco riesgo porque sólo debe pagar un porcentaje bajo de interés anualmente.</t>
  </si>
  <si>
    <t>2.B</t>
  </si>
  <si>
    <t>Armar el flujo de fondos del bono.</t>
  </si>
  <si>
    <t>2.C</t>
  </si>
  <si>
    <t>2. Análisis del Bono AC17</t>
  </si>
  <si>
    <t xml:space="preserve">Un fondo de inversión ingresó el primer día de cotización del mercado secundario. El bono </t>
  </si>
  <si>
    <r>
      <t xml:space="preserve">cotizaba 91,65 US$. Cuál era el </t>
    </r>
    <r>
      <rPr>
        <i/>
        <sz val="11"/>
        <color theme="1"/>
        <rFont val="Candara"/>
        <family val="2"/>
      </rPr>
      <t xml:space="preserve">yield </t>
    </r>
    <r>
      <rPr>
        <sz val="11"/>
        <color theme="1"/>
        <rFont val="Candara"/>
        <family val="2"/>
      </rPr>
      <t>del bono en ese momento?</t>
    </r>
  </si>
  <si>
    <t>2.D</t>
  </si>
  <si>
    <t>El mismo fondo se desprendió de la mitad de su inversión el 31 de Diciembre de 2017, cuyo valor</t>
  </si>
  <si>
    <t xml:space="preserve"> de mercado era 103,5 US$. Cuál era el retorno de su inversión en su momento?</t>
  </si>
  <si>
    <t>Antes de las PASO 2019, el valor del bono era 75 US$. Cuál era el retorno neto del fondo?</t>
  </si>
  <si>
    <t>3. Reestructuración de Bonos</t>
  </si>
  <si>
    <t>3.A</t>
  </si>
  <si>
    <t>3.B</t>
  </si>
  <si>
    <t>Lean atentamente el proyecto de Reestructuración de la Deuda.</t>
  </si>
  <si>
    <t>Les parece viable legalmente la propuesta de cambio de 100 Bonos AC17 por 97 Bonos AL30?</t>
  </si>
  <si>
    <t>3.C</t>
  </si>
  <si>
    <t>Evalúen las dos alternativas de canje propuestas para el Bono AC17. Cuál es más conveniente?</t>
  </si>
  <si>
    <t>3.D</t>
  </si>
  <si>
    <t xml:space="preserve">Qué es el exit yield? Por qué el ministro Guzmán quería un valor más cercano al 8% y </t>
  </si>
  <si>
    <t>3.E</t>
  </si>
  <si>
    <t>Usted es asesor financiero de una agrupación de acreedores. Los mismos le piden que arme</t>
  </si>
  <si>
    <t>+ "OK con la pandemia y los 3 años de gracia, pero devuelvanme la plata lo antes posible"</t>
  </si>
  <si>
    <t>evaluadas en el punto 3.C?</t>
  </si>
  <si>
    <t>los acreedores un valor más cercanos al 12%? Qué yield tienen las dos alternativas</t>
  </si>
  <si>
    <t>+ "Devolveme el 100% de lo que puse en un bullet a más tardar 10 años"</t>
  </si>
  <si>
    <t>Hay alguna alternativa mejor que la otra? En qué escenario?</t>
  </si>
  <si>
    <t>3.F</t>
  </si>
  <si>
    <t>qué rentabilidad lograron inversores que decidieron comprar esos activos en ese momento?</t>
  </si>
  <si>
    <t>Qué rendimiento obtendrían hoy si compran los bonos AL30 hoy y se cumplen los pagos?</t>
  </si>
  <si>
    <t>Símbolo</t>
  </si>
  <si>
    <t>Fecha Pago</t>
  </si>
  <si>
    <t>AL30D</t>
  </si>
  <si>
    <t>Renta (R)</t>
  </si>
  <si>
    <t>Amortización (A)</t>
  </si>
  <si>
    <t>A + R</t>
  </si>
  <si>
    <t>VR</t>
  </si>
  <si>
    <t>Tasa</t>
  </si>
  <si>
    <t>Valor</t>
  </si>
  <si>
    <t>VM</t>
  </si>
  <si>
    <t>No. No cotiza sobre la par. Y no tiene nada que ver la conveniencia o no de desprenderse del bono</t>
  </si>
  <si>
    <t>No estoy de acuerdo. Tal vez no conviene invertir porque es riesgo argentino o la</t>
  </si>
  <si>
    <t>rentabilidad no es suficiente para el riesgo que conlleva, pero nada tiene que ver con el cupón.</t>
  </si>
  <si>
    <t>DIFERENCIA CUPON RENDIMIENTO</t>
  </si>
  <si>
    <t>No tiene nada que ver. A la hora del default todos los bonos entran en una misma canasta.</t>
  </si>
  <si>
    <t>Un bono a 100 años tiene más duration que un bono corto. A mayor duration mayor es el</t>
  </si>
  <si>
    <t>riesgo.</t>
  </si>
  <si>
    <t>TIR</t>
  </si>
  <si>
    <t>Paso 2019 = 11 Ago 2019</t>
  </si>
  <si>
    <t xml:space="preserve">No se puede el cambio por: </t>
  </si>
  <si>
    <t>i) uno es Ley Argie y el otro Ley NY</t>
  </si>
  <si>
    <t>ii) el AC17 se cambió por bonos largos, tenías una alternativa 2035 y otra 2046</t>
  </si>
  <si>
    <t>Alternativa i)</t>
  </si>
  <si>
    <t>Cupón (%)</t>
  </si>
  <si>
    <t>Renta (US$)</t>
  </si>
  <si>
    <t>VR (US$)</t>
  </si>
  <si>
    <t>Amort (US$)</t>
  </si>
  <si>
    <t>FF (A+R)</t>
  </si>
  <si>
    <t>Alternativa ii)</t>
  </si>
  <si>
    <t>97% Bonos BN35</t>
  </si>
  <si>
    <t>97% Bonos BN46</t>
  </si>
  <si>
    <t>Depende de la tasa de Descuento</t>
  </si>
  <si>
    <t>Tasa Descuento</t>
  </si>
  <si>
    <t>Valor GD35</t>
  </si>
  <si>
    <t>Valor GD46</t>
  </si>
  <si>
    <t>Ver resolución Ejercicio anterior</t>
  </si>
  <si>
    <t>Si el valor del AC17 era 29 US$ en Abril antes de la primera propuesta de reestructuración,</t>
  </si>
  <si>
    <t>Rentabilidad</t>
  </si>
  <si>
    <t>*Sin contar "sweetener" del GD29</t>
  </si>
  <si>
    <t>FF GD29</t>
  </si>
  <si>
    <t>Coef AC17</t>
  </si>
  <si>
    <t>*Incluyendo "sweetener" del GD29</t>
  </si>
  <si>
    <t>Alternativa "OK con la pandemia y los 3 años de gracia, pero devuelvanme la plata lo antes posible"</t>
  </si>
  <si>
    <r>
      <t xml:space="preserve">dos contrapropuestas a Guzmán, cada una con un valor de US$ 55 a un exit </t>
    </r>
    <r>
      <rPr>
        <i/>
        <sz val="11"/>
        <color theme="1"/>
        <rFont val="Candara"/>
        <family val="2"/>
      </rPr>
      <t xml:space="preserve">yield </t>
    </r>
    <r>
      <rPr>
        <sz val="11"/>
        <color theme="1"/>
        <rFont val="Candara"/>
        <family val="2"/>
      </rPr>
      <t xml:space="preserve">de 12% </t>
    </r>
  </si>
  <si>
    <t>y con la siguiente estructura:</t>
  </si>
  <si>
    <t>Valor objetivo</t>
  </si>
  <si>
    <t>Quita de Capital</t>
  </si>
  <si>
    <t>Alternativa "Devolveme el 100% de lo que puse en un bullet a más tardar 10 años"</t>
  </si>
  <si>
    <t>Necesitamos un bono tipo bullet con interés de 4,71% anual.</t>
  </si>
  <si>
    <t>Necesitamos un bono tipo bullet zero coupon con una quita de capital del 16%</t>
  </si>
  <si>
    <t>La alternativa dependerá del exit yield. Si baja la tasa de interés puede ser mejor el bono largo</t>
  </si>
  <si>
    <t>pbruno84@gmail.com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</si>
</sst>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1"/>
      <color theme="1"/>
      <name val="Candara"/>
      <family val="2"/>
    </font>
    <font>
      <i/>
      <sz val="11"/>
      <color theme="1"/>
      <name val="Candara"/>
      <family val="2"/>
    </font>
    <font>
      <b/>
      <u/>
      <sz val="11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sz val="11"/>
      <color rgb="FFFF0000"/>
      <name val="Candara"/>
      <family val="2"/>
    </font>
    <font>
      <b/>
      <i/>
      <sz val="11"/>
      <color theme="1"/>
      <name val="Candar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2" borderId="0" xfId="0" applyFont="1" applyFill="1"/>
    <xf numFmtId="9" fontId="5" fillId="2" borderId="0" xfId="0" applyNumberFormat="1" applyFont="1" applyFill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165" fontId="6" fillId="0" borderId="2" xfId="0" applyNumberFormat="1" applyFont="1" applyBorder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/>
    <xf numFmtId="10" fontId="6" fillId="2" borderId="2" xfId="1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9" fontId="5" fillId="0" borderId="0" xfId="1" applyFont="1" applyAlignment="1">
      <alignment horizontal="center"/>
    </xf>
    <xf numFmtId="9" fontId="6" fillId="0" borderId="2" xfId="1" applyFont="1" applyBorder="1" applyAlignment="1">
      <alignment horizontal="center"/>
    </xf>
    <xf numFmtId="0" fontId="8" fillId="0" borderId="0" xfId="0" applyFont="1"/>
    <xf numFmtId="0" fontId="2" fillId="0" borderId="0" xfId="0" quotePrefix="1" applyFont="1"/>
    <xf numFmtId="14" fontId="5" fillId="2" borderId="0" xfId="0" applyNumberFormat="1" applyFont="1" applyFill="1" applyAlignment="1">
      <alignment horizontal="left"/>
    </xf>
    <xf numFmtId="166" fontId="6" fillId="2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6" fontId="5" fillId="3" borderId="0" xfId="1" applyNumberFormat="1" applyFont="1" applyFill="1"/>
    <xf numFmtId="0" fontId="9" fillId="0" borderId="0" xfId="2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bruno8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7346-2BA6-4DEA-8D8F-478F1BF3ACC3}">
  <dimension ref="A1:H63"/>
  <sheetViews>
    <sheetView showGridLines="0" tabSelected="1" workbookViewId="0">
      <selection activeCell="F4" sqref="F4"/>
    </sheetView>
  </sheetViews>
  <sheetFormatPr baseColWidth="10" defaultColWidth="0" defaultRowHeight="14.4" x14ac:dyDescent="0.3"/>
  <cols>
    <col min="1" max="1" width="5.5546875" style="3" customWidth="1"/>
    <col min="2" max="8" width="11.5546875" style="3" customWidth="1"/>
    <col min="9" max="16384" width="11.5546875" style="3" hidden="1"/>
  </cols>
  <sheetData>
    <row r="1" spans="1:6" x14ac:dyDescent="0.3">
      <c r="A1" s="2" t="s">
        <v>3</v>
      </c>
      <c r="F1" s="36" t="s">
        <v>106</v>
      </c>
    </row>
    <row r="3" spans="1:6" x14ac:dyDescent="0.3">
      <c r="A3" s="4" t="s">
        <v>17</v>
      </c>
    </row>
    <row r="5" spans="1:6" x14ac:dyDescent="0.3">
      <c r="A5" s="3" t="s">
        <v>0</v>
      </c>
      <c r="B5" s="3" t="s">
        <v>1</v>
      </c>
    </row>
    <row r="6" spans="1:6" x14ac:dyDescent="0.3">
      <c r="B6" s="3" t="s">
        <v>2</v>
      </c>
    </row>
    <row r="7" spans="1:6" x14ac:dyDescent="0.3">
      <c r="B7" s="3" t="s">
        <v>4</v>
      </c>
    </row>
    <row r="8" spans="1:6" x14ac:dyDescent="0.3">
      <c r="B8" s="1" t="s">
        <v>5</v>
      </c>
    </row>
    <row r="10" spans="1:6" x14ac:dyDescent="0.3">
      <c r="A10" s="3" t="s">
        <v>6</v>
      </c>
      <c r="B10" s="3" t="s">
        <v>7</v>
      </c>
    </row>
    <row r="11" spans="1:6" x14ac:dyDescent="0.3">
      <c r="B11" s="1" t="s">
        <v>11</v>
      </c>
    </row>
    <row r="12" spans="1:6" x14ac:dyDescent="0.3">
      <c r="B12" s="3" t="s">
        <v>12</v>
      </c>
    </row>
    <row r="14" spans="1:6" x14ac:dyDescent="0.3">
      <c r="A14" s="3" t="s">
        <v>8</v>
      </c>
      <c r="B14" s="3" t="s">
        <v>9</v>
      </c>
    </row>
    <row r="15" spans="1:6" x14ac:dyDescent="0.3">
      <c r="B15" s="3" t="s">
        <v>10</v>
      </c>
    </row>
    <row r="17" spans="1:2" x14ac:dyDescent="0.3">
      <c r="A17" s="3" t="s">
        <v>13</v>
      </c>
      <c r="B17" s="3" t="s">
        <v>22</v>
      </c>
    </row>
    <row r="18" spans="1:2" x14ac:dyDescent="0.3">
      <c r="B18" s="3" t="s">
        <v>23</v>
      </c>
    </row>
    <row r="20" spans="1:2" x14ac:dyDescent="0.3">
      <c r="A20" s="3" t="s">
        <v>15</v>
      </c>
      <c r="B20" s="3" t="s">
        <v>16</v>
      </c>
    </row>
    <row r="21" spans="1:2" x14ac:dyDescent="0.3">
      <c r="B21" s="3" t="s">
        <v>19</v>
      </c>
    </row>
    <row r="23" spans="1:2" x14ac:dyDescent="0.3">
      <c r="A23" s="4" t="s">
        <v>29</v>
      </c>
    </row>
    <row r="25" spans="1:2" x14ac:dyDescent="0.3">
      <c r="A25" s="3" t="s">
        <v>18</v>
      </c>
      <c r="B25" s="3" t="s">
        <v>20</v>
      </c>
    </row>
    <row r="26" spans="1:2" x14ac:dyDescent="0.3">
      <c r="B26" s="3" t="s">
        <v>21</v>
      </c>
    </row>
    <row r="27" spans="1:2" x14ac:dyDescent="0.3">
      <c r="B27" s="3" t="s">
        <v>24</v>
      </c>
    </row>
    <row r="28" spans="1:2" x14ac:dyDescent="0.3">
      <c r="B28" s="3" t="s">
        <v>25</v>
      </c>
    </row>
    <row r="29" spans="1:2" x14ac:dyDescent="0.3">
      <c r="B29" s="3" t="s">
        <v>14</v>
      </c>
    </row>
    <row r="31" spans="1:2" x14ac:dyDescent="0.3">
      <c r="A31" s="3" t="s">
        <v>26</v>
      </c>
      <c r="B31" s="3" t="s">
        <v>27</v>
      </c>
    </row>
    <row r="33" spans="1:2" x14ac:dyDescent="0.3">
      <c r="A33" s="3" t="s">
        <v>28</v>
      </c>
      <c r="B33" s="3" t="s">
        <v>30</v>
      </c>
    </row>
    <row r="34" spans="1:2" x14ac:dyDescent="0.3">
      <c r="B34" s="3" t="s">
        <v>31</v>
      </c>
    </row>
    <row r="36" spans="1:2" x14ac:dyDescent="0.3">
      <c r="A36" s="3" t="s">
        <v>32</v>
      </c>
      <c r="B36" s="3" t="s">
        <v>33</v>
      </c>
    </row>
    <row r="37" spans="1:2" x14ac:dyDescent="0.3">
      <c r="B37" s="3" t="s">
        <v>34</v>
      </c>
    </row>
    <row r="38" spans="1:2" x14ac:dyDescent="0.3">
      <c r="B38" s="3" t="s">
        <v>35</v>
      </c>
    </row>
    <row r="39" spans="1:2" x14ac:dyDescent="0.3">
      <c r="B39" s="3" t="s">
        <v>73</v>
      </c>
    </row>
    <row r="41" spans="1:2" x14ac:dyDescent="0.3">
      <c r="A41" s="4" t="s">
        <v>36</v>
      </c>
    </row>
    <row r="43" spans="1:2" x14ac:dyDescent="0.3">
      <c r="A43" s="3" t="s">
        <v>37</v>
      </c>
      <c r="B43" s="3" t="s">
        <v>39</v>
      </c>
    </row>
    <row r="45" spans="1:2" x14ac:dyDescent="0.3">
      <c r="A45" s="3" t="s">
        <v>38</v>
      </c>
      <c r="B45" s="3" t="s">
        <v>40</v>
      </c>
    </row>
    <row r="47" spans="1:2" x14ac:dyDescent="0.3">
      <c r="A47" s="3" t="s">
        <v>41</v>
      </c>
      <c r="B47" s="3" t="s">
        <v>42</v>
      </c>
    </row>
    <row r="49" spans="1:2" x14ac:dyDescent="0.3">
      <c r="A49" s="3" t="s">
        <v>43</v>
      </c>
      <c r="B49" s="3" t="s">
        <v>44</v>
      </c>
    </row>
    <row r="50" spans="1:2" x14ac:dyDescent="0.3">
      <c r="B50" s="3" t="s">
        <v>49</v>
      </c>
    </row>
    <row r="51" spans="1:2" x14ac:dyDescent="0.3">
      <c r="B51" s="3" t="s">
        <v>48</v>
      </c>
    </row>
    <row r="53" spans="1:2" x14ac:dyDescent="0.3">
      <c r="A53" s="3" t="s">
        <v>45</v>
      </c>
      <c r="B53" s="3" t="s">
        <v>91</v>
      </c>
    </row>
    <row r="54" spans="1:2" x14ac:dyDescent="0.3">
      <c r="B54" s="3" t="s">
        <v>53</v>
      </c>
    </row>
    <row r="55" spans="1:2" x14ac:dyDescent="0.3">
      <c r="B55" s="3" t="s">
        <v>54</v>
      </c>
    </row>
    <row r="57" spans="1:2" x14ac:dyDescent="0.3">
      <c r="A57" s="3" t="s">
        <v>52</v>
      </c>
      <c r="B57" s="3" t="s">
        <v>46</v>
      </c>
    </row>
    <row r="58" spans="1:2" x14ac:dyDescent="0.3">
      <c r="B58" s="3" t="s">
        <v>98</v>
      </c>
    </row>
    <row r="59" spans="1:2" x14ac:dyDescent="0.3">
      <c r="B59" s="3" t="s">
        <v>99</v>
      </c>
    </row>
    <row r="60" spans="1:2" x14ac:dyDescent="0.3">
      <c r="B60" s="5" t="s">
        <v>47</v>
      </c>
    </row>
    <row r="61" spans="1:2" x14ac:dyDescent="0.3">
      <c r="B61" s="5" t="s">
        <v>50</v>
      </c>
    </row>
    <row r="63" spans="1:2" x14ac:dyDescent="0.3">
      <c r="B63" s="3" t="s">
        <v>51</v>
      </c>
    </row>
  </sheetData>
  <hyperlinks>
    <hyperlink ref="F1" r:id="rId1" xr:uid="{1909F44E-3693-4DB5-9955-1C6A8ECC699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9B8D-C002-4067-9A62-B52B68965AED}">
  <sheetPr>
    <outlinePr summaryBelow="0"/>
  </sheetPr>
  <dimension ref="A1:N55"/>
  <sheetViews>
    <sheetView showGridLines="0" topLeftCell="A25" workbookViewId="0">
      <selection activeCell="G41" sqref="G41"/>
    </sheetView>
  </sheetViews>
  <sheetFormatPr baseColWidth="10" defaultColWidth="11.5546875" defaultRowHeight="14.4" outlineLevelRow="1" x14ac:dyDescent="0.3"/>
  <cols>
    <col min="1" max="1" width="5.5546875" style="3" customWidth="1"/>
    <col min="2" max="8" width="11.5546875" style="3" customWidth="1"/>
    <col min="9" max="16384" width="11.5546875" style="3"/>
  </cols>
  <sheetData>
    <row r="1" spans="1:14" x14ac:dyDescent="0.3">
      <c r="A1" s="2" t="s">
        <v>3</v>
      </c>
    </row>
    <row r="3" spans="1:14" x14ac:dyDescent="0.3">
      <c r="A3" s="4" t="s">
        <v>17</v>
      </c>
    </row>
    <row r="5" spans="1:14" x14ac:dyDescent="0.3">
      <c r="A5" s="3" t="s">
        <v>0</v>
      </c>
      <c r="B5" s="3" t="s">
        <v>1</v>
      </c>
    </row>
    <row r="6" spans="1:14" x14ac:dyDescent="0.3">
      <c r="B6" s="3" t="s">
        <v>2</v>
      </c>
    </row>
    <row r="7" spans="1:14" x14ac:dyDescent="0.3">
      <c r="B7" s="3" t="s">
        <v>4</v>
      </c>
    </row>
    <row r="8" spans="1:14" x14ac:dyDescent="0.3">
      <c r="B8" s="1" t="s">
        <v>5</v>
      </c>
      <c r="N8" s="35">
        <f>+XIRR(N11:N30,J11:J30)</f>
        <v>0.16780732274055482</v>
      </c>
    </row>
    <row r="10" spans="1:14" outlineLevel="1" x14ac:dyDescent="0.3">
      <c r="B10" s="6" t="s">
        <v>55</v>
      </c>
      <c r="C10" s="6" t="s">
        <v>56</v>
      </c>
      <c r="D10" s="6" t="s">
        <v>61</v>
      </c>
      <c r="E10" s="6" t="s">
        <v>58</v>
      </c>
      <c r="F10" s="6" t="s">
        <v>59</v>
      </c>
      <c r="G10" s="11" t="s">
        <v>60</v>
      </c>
      <c r="I10" s="6" t="s">
        <v>55</v>
      </c>
      <c r="J10" s="6" t="s">
        <v>56</v>
      </c>
      <c r="K10" s="6" t="s">
        <v>61</v>
      </c>
      <c r="L10" s="6" t="s">
        <v>58</v>
      </c>
      <c r="M10" s="6" t="s">
        <v>59</v>
      </c>
      <c r="N10" s="11" t="s">
        <v>60</v>
      </c>
    </row>
    <row r="11" spans="1:14" outlineLevel="1" x14ac:dyDescent="0.3">
      <c r="B11" s="6" t="s">
        <v>57</v>
      </c>
      <c r="C11" s="7">
        <v>44137</v>
      </c>
      <c r="D11" s="6">
        <v>100</v>
      </c>
      <c r="E11" s="6">
        <v>0</v>
      </c>
      <c r="F11" s="6">
        <v>0</v>
      </c>
      <c r="G11" s="12">
        <v>-38.64</v>
      </c>
      <c r="I11" s="6" t="s">
        <v>57</v>
      </c>
      <c r="J11" s="7">
        <v>44137</v>
      </c>
      <c r="K11" s="6">
        <v>100</v>
      </c>
      <c r="L11" s="6">
        <v>0</v>
      </c>
      <c r="M11" s="6">
        <v>0</v>
      </c>
      <c r="N11" s="12">
        <v>-22.25</v>
      </c>
    </row>
    <row r="12" spans="1:14" outlineLevel="1" x14ac:dyDescent="0.3">
      <c r="B12" s="6" t="s">
        <v>57</v>
      </c>
      <c r="C12" s="7">
        <v>44386</v>
      </c>
      <c r="D12" s="6">
        <v>100</v>
      </c>
      <c r="E12" s="6">
        <v>0.10589999999999999</v>
      </c>
      <c r="F12" s="6">
        <v>0</v>
      </c>
      <c r="G12" s="12">
        <v>0.10589999999999999</v>
      </c>
      <c r="I12" s="6" t="s">
        <v>57</v>
      </c>
      <c r="J12" s="7">
        <v>44386</v>
      </c>
      <c r="K12" s="6">
        <v>100</v>
      </c>
      <c r="L12" s="6">
        <v>0</v>
      </c>
      <c r="M12" s="6">
        <v>0</v>
      </c>
      <c r="N12" s="13">
        <f t="shared" ref="N12:N29" si="0">+M12+L12</f>
        <v>0</v>
      </c>
    </row>
    <row r="13" spans="1:14" outlineLevel="1" x14ac:dyDescent="0.3">
      <c r="B13" s="6" t="s">
        <v>57</v>
      </c>
      <c r="C13" s="7">
        <v>44570</v>
      </c>
      <c r="D13" s="6">
        <v>100</v>
      </c>
      <c r="E13" s="6">
        <v>0.25</v>
      </c>
      <c r="F13" s="6">
        <v>0</v>
      </c>
      <c r="G13" s="12">
        <v>0.25</v>
      </c>
      <c r="I13" s="6" t="s">
        <v>57</v>
      </c>
      <c r="J13" s="7">
        <v>44570</v>
      </c>
      <c r="K13" s="6">
        <v>100</v>
      </c>
      <c r="L13" s="6">
        <v>0</v>
      </c>
      <c r="M13" s="6">
        <v>0</v>
      </c>
      <c r="N13" s="13">
        <f t="shared" si="0"/>
        <v>0</v>
      </c>
    </row>
    <row r="14" spans="1:14" outlineLevel="1" x14ac:dyDescent="0.3">
      <c r="B14" s="6" t="s">
        <v>57</v>
      </c>
      <c r="C14" s="7">
        <v>44751</v>
      </c>
      <c r="D14" s="6">
        <v>100</v>
      </c>
      <c r="E14" s="6">
        <v>0.25</v>
      </c>
      <c r="F14" s="6">
        <v>0</v>
      </c>
      <c r="G14" s="12">
        <v>0.25</v>
      </c>
      <c r="I14" s="6" t="s">
        <v>57</v>
      </c>
      <c r="J14" s="7">
        <v>44751</v>
      </c>
      <c r="K14" s="6">
        <v>100</v>
      </c>
      <c r="L14" s="6">
        <v>0</v>
      </c>
      <c r="M14" s="6">
        <v>0</v>
      </c>
      <c r="N14" s="13">
        <f t="shared" si="0"/>
        <v>0</v>
      </c>
    </row>
    <row r="15" spans="1:14" outlineLevel="1" x14ac:dyDescent="0.3">
      <c r="B15" s="6" t="s">
        <v>57</v>
      </c>
      <c r="C15" s="7">
        <v>44935</v>
      </c>
      <c r="D15" s="6">
        <v>100</v>
      </c>
      <c r="E15" s="6">
        <v>0.25</v>
      </c>
      <c r="F15" s="6">
        <v>0</v>
      </c>
      <c r="G15" s="12">
        <v>0.25</v>
      </c>
      <c r="I15" s="6" t="s">
        <v>57</v>
      </c>
      <c r="J15" s="7">
        <v>44935</v>
      </c>
      <c r="K15" s="6">
        <v>100</v>
      </c>
      <c r="L15" s="6">
        <v>0</v>
      </c>
      <c r="M15" s="6">
        <v>0</v>
      </c>
      <c r="N15" s="13">
        <f t="shared" si="0"/>
        <v>0</v>
      </c>
    </row>
    <row r="16" spans="1:14" outlineLevel="1" x14ac:dyDescent="0.3">
      <c r="B16" s="6" t="s">
        <v>57</v>
      </c>
      <c r="C16" s="7">
        <v>45116</v>
      </c>
      <c r="D16" s="6">
        <v>100</v>
      </c>
      <c r="E16" s="6">
        <v>0.25</v>
      </c>
      <c r="F16" s="6">
        <v>0</v>
      </c>
      <c r="G16" s="12">
        <v>0.25</v>
      </c>
      <c r="I16" s="6" t="s">
        <v>57</v>
      </c>
      <c r="J16" s="7">
        <v>45116</v>
      </c>
      <c r="K16" s="6">
        <v>100</v>
      </c>
      <c r="L16" s="6">
        <v>0</v>
      </c>
      <c r="M16" s="6">
        <v>0</v>
      </c>
      <c r="N16" s="13">
        <f t="shared" si="0"/>
        <v>0</v>
      </c>
    </row>
    <row r="17" spans="1:14" outlineLevel="1" x14ac:dyDescent="0.3">
      <c r="B17" s="6" t="s">
        <v>57</v>
      </c>
      <c r="C17" s="7">
        <v>45300</v>
      </c>
      <c r="D17" s="6">
        <v>100</v>
      </c>
      <c r="E17" s="6">
        <v>0.375</v>
      </c>
      <c r="F17" s="6">
        <v>0</v>
      </c>
      <c r="G17" s="12">
        <v>0.375</v>
      </c>
      <c r="I17" s="6" t="s">
        <v>57</v>
      </c>
      <c r="J17" s="7">
        <v>45300</v>
      </c>
      <c r="K17" s="6">
        <v>100</v>
      </c>
      <c r="L17" s="6">
        <v>0</v>
      </c>
      <c r="M17" s="6">
        <v>0</v>
      </c>
      <c r="N17" s="13">
        <f t="shared" si="0"/>
        <v>0</v>
      </c>
    </row>
    <row r="18" spans="1:14" outlineLevel="1" x14ac:dyDescent="0.3">
      <c r="B18" s="6" t="s">
        <v>57</v>
      </c>
      <c r="C18" s="7">
        <v>45482</v>
      </c>
      <c r="D18" s="6">
        <v>100</v>
      </c>
      <c r="E18" s="6">
        <v>0.375</v>
      </c>
      <c r="F18" s="6">
        <v>4</v>
      </c>
      <c r="G18" s="12">
        <v>4.375</v>
      </c>
      <c r="I18" s="6" t="s">
        <v>57</v>
      </c>
      <c r="J18" s="7">
        <v>45482</v>
      </c>
      <c r="K18" s="6">
        <v>100</v>
      </c>
      <c r="L18" s="6">
        <v>0</v>
      </c>
      <c r="M18" s="6">
        <v>0</v>
      </c>
      <c r="N18" s="13">
        <f t="shared" si="0"/>
        <v>0</v>
      </c>
    </row>
    <row r="19" spans="1:14" outlineLevel="1" x14ac:dyDescent="0.3">
      <c r="B19" s="6" t="s">
        <v>57</v>
      </c>
      <c r="C19" s="7">
        <v>45666</v>
      </c>
      <c r="D19" s="6">
        <v>96</v>
      </c>
      <c r="E19" s="6">
        <v>0.36</v>
      </c>
      <c r="F19" s="6">
        <v>8</v>
      </c>
      <c r="G19" s="12">
        <v>8.36</v>
      </c>
      <c r="I19" s="6" t="s">
        <v>57</v>
      </c>
      <c r="J19" s="7">
        <v>45666</v>
      </c>
      <c r="K19" s="6">
        <v>100</v>
      </c>
      <c r="L19" s="6">
        <v>0</v>
      </c>
      <c r="M19" s="6">
        <v>0</v>
      </c>
      <c r="N19" s="13">
        <f t="shared" si="0"/>
        <v>0</v>
      </c>
    </row>
    <row r="20" spans="1:14" outlineLevel="1" x14ac:dyDescent="0.3">
      <c r="B20" s="6" t="s">
        <v>57</v>
      </c>
      <c r="C20" s="7">
        <v>45847</v>
      </c>
      <c r="D20" s="6">
        <v>88</v>
      </c>
      <c r="E20" s="6">
        <v>0.33</v>
      </c>
      <c r="F20" s="6">
        <v>8</v>
      </c>
      <c r="G20" s="12">
        <v>8.33</v>
      </c>
      <c r="I20" s="6" t="s">
        <v>57</v>
      </c>
      <c r="J20" s="7">
        <v>45847</v>
      </c>
      <c r="K20" s="6">
        <v>100</v>
      </c>
      <c r="L20" s="6">
        <v>0</v>
      </c>
      <c r="M20" s="6">
        <v>0</v>
      </c>
      <c r="N20" s="13">
        <f t="shared" si="0"/>
        <v>0</v>
      </c>
    </row>
    <row r="21" spans="1:14" outlineLevel="1" x14ac:dyDescent="0.3">
      <c r="B21" s="6" t="s">
        <v>57</v>
      </c>
      <c r="C21" s="7">
        <v>46031</v>
      </c>
      <c r="D21" s="6">
        <v>80</v>
      </c>
      <c r="E21" s="6">
        <v>0.3</v>
      </c>
      <c r="F21" s="6">
        <v>8</v>
      </c>
      <c r="G21" s="12">
        <v>8.3000000000000007</v>
      </c>
      <c r="I21" s="6" t="s">
        <v>57</v>
      </c>
      <c r="J21" s="7">
        <v>46031</v>
      </c>
      <c r="K21" s="6">
        <v>100</v>
      </c>
      <c r="L21" s="6">
        <v>0</v>
      </c>
      <c r="M21" s="6">
        <v>0</v>
      </c>
      <c r="N21" s="13">
        <f t="shared" si="0"/>
        <v>0</v>
      </c>
    </row>
    <row r="22" spans="1:14" outlineLevel="1" x14ac:dyDescent="0.3">
      <c r="B22" s="6" t="s">
        <v>57</v>
      </c>
      <c r="C22" s="7">
        <v>46212</v>
      </c>
      <c r="D22" s="6">
        <v>72</v>
      </c>
      <c r="E22" s="6">
        <v>0.27</v>
      </c>
      <c r="F22" s="6">
        <v>8</v>
      </c>
      <c r="G22" s="12">
        <v>8.27</v>
      </c>
      <c r="I22" s="6" t="s">
        <v>57</v>
      </c>
      <c r="J22" s="7">
        <v>46212</v>
      </c>
      <c r="K22" s="6">
        <v>100</v>
      </c>
      <c r="L22" s="6">
        <v>0</v>
      </c>
      <c r="M22" s="6">
        <v>0</v>
      </c>
      <c r="N22" s="13">
        <f t="shared" si="0"/>
        <v>0</v>
      </c>
    </row>
    <row r="23" spans="1:14" outlineLevel="1" x14ac:dyDescent="0.3">
      <c r="B23" s="6" t="s">
        <v>57</v>
      </c>
      <c r="C23" s="7">
        <v>46396</v>
      </c>
      <c r="D23" s="6">
        <v>64</v>
      </c>
      <c r="E23" s="6">
        <v>0.24</v>
      </c>
      <c r="F23" s="6">
        <v>8</v>
      </c>
      <c r="G23" s="12">
        <v>8.24</v>
      </c>
      <c r="I23" s="6" t="s">
        <v>57</v>
      </c>
      <c r="J23" s="7">
        <v>46396</v>
      </c>
      <c r="K23" s="6">
        <v>100</v>
      </c>
      <c r="L23" s="6">
        <v>0</v>
      </c>
      <c r="M23" s="6">
        <v>0</v>
      </c>
      <c r="N23" s="13">
        <f t="shared" si="0"/>
        <v>0</v>
      </c>
    </row>
    <row r="24" spans="1:14" outlineLevel="1" x14ac:dyDescent="0.3">
      <c r="B24" s="6" t="s">
        <v>57</v>
      </c>
      <c r="C24" s="7">
        <v>46577</v>
      </c>
      <c r="D24" s="6">
        <v>56</v>
      </c>
      <c r="E24" s="6">
        <v>0.21</v>
      </c>
      <c r="F24" s="6">
        <v>8</v>
      </c>
      <c r="G24" s="12">
        <v>8.2100000000000009</v>
      </c>
      <c r="I24" s="6" t="s">
        <v>57</v>
      </c>
      <c r="J24" s="7">
        <v>46577</v>
      </c>
      <c r="K24" s="6">
        <v>100</v>
      </c>
      <c r="L24" s="6">
        <v>0</v>
      </c>
      <c r="M24" s="6">
        <v>0</v>
      </c>
      <c r="N24" s="13">
        <f t="shared" si="0"/>
        <v>0</v>
      </c>
    </row>
    <row r="25" spans="1:14" outlineLevel="1" x14ac:dyDescent="0.3">
      <c r="B25" s="6" t="s">
        <v>57</v>
      </c>
      <c r="C25" s="7">
        <v>46761</v>
      </c>
      <c r="D25" s="6">
        <v>48</v>
      </c>
      <c r="E25" s="6">
        <v>0.42</v>
      </c>
      <c r="F25" s="6">
        <v>8</v>
      </c>
      <c r="G25" s="12">
        <v>8.42</v>
      </c>
      <c r="I25" s="6" t="s">
        <v>57</v>
      </c>
      <c r="J25" s="7">
        <v>46761</v>
      </c>
      <c r="K25" s="6">
        <v>100</v>
      </c>
      <c r="L25" s="6">
        <v>0</v>
      </c>
      <c r="M25" s="6">
        <v>0</v>
      </c>
      <c r="N25" s="13">
        <f t="shared" si="0"/>
        <v>0</v>
      </c>
    </row>
    <row r="26" spans="1:14" outlineLevel="1" x14ac:dyDescent="0.3">
      <c r="B26" s="6" t="s">
        <v>57</v>
      </c>
      <c r="C26" s="7">
        <v>46943</v>
      </c>
      <c r="D26" s="6">
        <v>40</v>
      </c>
      <c r="E26" s="6">
        <v>0.35</v>
      </c>
      <c r="F26" s="6">
        <v>8</v>
      </c>
      <c r="G26" s="12">
        <v>8.35</v>
      </c>
      <c r="I26" s="6" t="s">
        <v>57</v>
      </c>
      <c r="J26" s="7">
        <v>46943</v>
      </c>
      <c r="K26" s="6">
        <v>100</v>
      </c>
      <c r="L26" s="6">
        <v>0</v>
      </c>
      <c r="M26" s="6">
        <v>0</v>
      </c>
      <c r="N26" s="13">
        <f t="shared" si="0"/>
        <v>0</v>
      </c>
    </row>
    <row r="27" spans="1:14" outlineLevel="1" x14ac:dyDescent="0.3">
      <c r="B27" s="6" t="s">
        <v>57</v>
      </c>
      <c r="C27" s="7">
        <v>47127</v>
      </c>
      <c r="D27" s="6">
        <v>32</v>
      </c>
      <c r="E27" s="6">
        <v>0.28000000000000003</v>
      </c>
      <c r="F27" s="6">
        <v>8</v>
      </c>
      <c r="G27" s="12">
        <v>8.2799999999999994</v>
      </c>
      <c r="I27" s="6" t="s">
        <v>57</v>
      </c>
      <c r="J27" s="7">
        <v>47127</v>
      </c>
      <c r="K27" s="6">
        <v>100</v>
      </c>
      <c r="L27" s="6">
        <v>0</v>
      </c>
      <c r="M27" s="6">
        <v>0</v>
      </c>
      <c r="N27" s="13">
        <f t="shared" si="0"/>
        <v>0</v>
      </c>
    </row>
    <row r="28" spans="1:14" outlineLevel="1" x14ac:dyDescent="0.3">
      <c r="B28" s="6" t="s">
        <v>57</v>
      </c>
      <c r="C28" s="7">
        <v>47308</v>
      </c>
      <c r="D28" s="6">
        <v>24</v>
      </c>
      <c r="E28" s="6">
        <v>0.21</v>
      </c>
      <c r="F28" s="6">
        <v>8</v>
      </c>
      <c r="G28" s="12">
        <v>8.2100000000000009</v>
      </c>
      <c r="I28" s="6" t="s">
        <v>57</v>
      </c>
      <c r="J28" s="7">
        <v>47308</v>
      </c>
      <c r="K28" s="6">
        <v>100</v>
      </c>
      <c r="L28" s="6">
        <v>0</v>
      </c>
      <c r="M28" s="6">
        <v>0</v>
      </c>
      <c r="N28" s="13">
        <f t="shared" si="0"/>
        <v>0</v>
      </c>
    </row>
    <row r="29" spans="1:14" outlineLevel="1" x14ac:dyDescent="0.3">
      <c r="B29" s="6" t="s">
        <v>57</v>
      </c>
      <c r="C29" s="7">
        <v>47492</v>
      </c>
      <c r="D29" s="6">
        <v>16</v>
      </c>
      <c r="E29" s="6">
        <v>0.14000000000000001</v>
      </c>
      <c r="F29" s="6">
        <v>8</v>
      </c>
      <c r="G29" s="12">
        <v>8.14</v>
      </c>
      <c r="I29" s="6" t="s">
        <v>57</v>
      </c>
      <c r="J29" s="7">
        <v>47492</v>
      </c>
      <c r="K29" s="6">
        <v>100</v>
      </c>
      <c r="L29" s="6">
        <v>0</v>
      </c>
      <c r="M29" s="6">
        <v>0</v>
      </c>
      <c r="N29" s="13">
        <f t="shared" si="0"/>
        <v>0</v>
      </c>
    </row>
    <row r="30" spans="1:14" outlineLevel="1" x14ac:dyDescent="0.3">
      <c r="B30" s="6" t="s">
        <v>57</v>
      </c>
      <c r="C30" s="7">
        <v>47673</v>
      </c>
      <c r="D30" s="6">
        <v>8</v>
      </c>
      <c r="E30" s="6">
        <v>7.0000000000000007E-2</v>
      </c>
      <c r="F30" s="6">
        <v>8</v>
      </c>
      <c r="G30" s="13">
        <v>8.07</v>
      </c>
      <c r="I30" s="6" t="s">
        <v>57</v>
      </c>
      <c r="J30" s="7">
        <v>47673</v>
      </c>
      <c r="K30" s="6">
        <v>100</v>
      </c>
      <c r="L30" s="6">
        <v>0</v>
      </c>
      <c r="M30" s="6">
        <v>100</v>
      </c>
      <c r="N30" s="13">
        <f>+M30+L30</f>
        <v>100</v>
      </c>
    </row>
    <row r="31" spans="1:14" outlineLevel="1" x14ac:dyDescent="0.3"/>
    <row r="32" spans="1:14" x14ac:dyDescent="0.3">
      <c r="A32" s="3" t="s">
        <v>6</v>
      </c>
      <c r="B32" s="3" t="s">
        <v>7</v>
      </c>
    </row>
    <row r="33" spans="1:10" x14ac:dyDescent="0.3">
      <c r="B33" s="1" t="s">
        <v>11</v>
      </c>
    </row>
    <row r="34" spans="1:10" x14ac:dyDescent="0.3">
      <c r="B34" s="3" t="s">
        <v>12</v>
      </c>
    </row>
    <row r="36" spans="1:10" outlineLevel="1" x14ac:dyDescent="0.3">
      <c r="B36" s="8" t="s">
        <v>62</v>
      </c>
      <c r="C36" s="9">
        <v>0.06</v>
      </c>
      <c r="F36" s="10" t="s">
        <v>63</v>
      </c>
      <c r="G36" s="34">
        <f>+XNPV(C36,G11:G30,C11:C30)</f>
        <v>32.777998407151891</v>
      </c>
      <c r="J36" s="15"/>
    </row>
    <row r="37" spans="1:10" outlineLevel="1" x14ac:dyDescent="0.3"/>
    <row r="38" spans="1:10" x14ac:dyDescent="0.3">
      <c r="A38" s="3" t="s">
        <v>8</v>
      </c>
      <c r="B38" s="3" t="s">
        <v>9</v>
      </c>
    </row>
    <row r="39" spans="1:10" x14ac:dyDescent="0.3">
      <c r="B39" s="3" t="s">
        <v>10</v>
      </c>
    </row>
    <row r="41" spans="1:10" outlineLevel="1" x14ac:dyDescent="0.3">
      <c r="B41" s="8" t="s">
        <v>64</v>
      </c>
      <c r="C41" s="14">
        <v>38.64</v>
      </c>
      <c r="F41" s="20" t="s">
        <v>62</v>
      </c>
      <c r="G41" s="33">
        <v>0.16769999999999999</v>
      </c>
    </row>
    <row r="42" spans="1:10" outlineLevel="1" x14ac:dyDescent="0.3"/>
    <row r="43" spans="1:10" x14ac:dyDescent="0.3">
      <c r="A43" s="3" t="s">
        <v>13</v>
      </c>
      <c r="B43" s="3" t="s">
        <v>22</v>
      </c>
    </row>
    <row r="44" spans="1:10" x14ac:dyDescent="0.3">
      <c r="B44" s="3" t="s">
        <v>23</v>
      </c>
    </row>
    <row r="46" spans="1:10" s="4" customFormat="1" outlineLevel="1" x14ac:dyDescent="0.3">
      <c r="B46" s="4" t="s">
        <v>65</v>
      </c>
    </row>
    <row r="47" spans="1:10" outlineLevel="1" x14ac:dyDescent="0.3"/>
    <row r="48" spans="1:10" outlineLevel="1" x14ac:dyDescent="0.3"/>
    <row r="49" spans="1:2" outlineLevel="1" x14ac:dyDescent="0.3"/>
    <row r="50" spans="1:2" x14ac:dyDescent="0.3">
      <c r="A50" s="3" t="s">
        <v>15</v>
      </c>
      <c r="B50" s="3" t="s">
        <v>16</v>
      </c>
    </row>
    <row r="51" spans="1:2" x14ac:dyDescent="0.3">
      <c r="B51" s="3" t="s">
        <v>19</v>
      </c>
    </row>
    <row r="53" spans="1:2" s="4" customFormat="1" outlineLevel="1" x14ac:dyDescent="0.3">
      <c r="B53" s="4" t="s">
        <v>66</v>
      </c>
    </row>
    <row r="54" spans="1:2" outlineLevel="1" x14ac:dyDescent="0.3">
      <c r="B54" s="4" t="s">
        <v>67</v>
      </c>
    </row>
    <row r="55" spans="1:2" outlineLevel="1" x14ac:dyDescent="0.3">
      <c r="B55" s="4" t="s">
        <v>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9242-6422-458D-B24F-59561376BBA0}">
  <sheetPr>
    <outlinePr summaryBelow="0"/>
  </sheetPr>
  <dimension ref="A1:H252"/>
  <sheetViews>
    <sheetView showGridLines="0" topLeftCell="A190" workbookViewId="0">
      <selection activeCell="E243" sqref="E243"/>
    </sheetView>
  </sheetViews>
  <sheetFormatPr baseColWidth="10" defaultColWidth="11.5546875" defaultRowHeight="14.4" outlineLevelRow="1" x14ac:dyDescent="0.3"/>
  <cols>
    <col min="1" max="1" width="5.5546875" style="3" customWidth="1"/>
    <col min="2" max="8" width="11.5546875" style="3" customWidth="1"/>
    <col min="9" max="16384" width="11.5546875" style="3"/>
  </cols>
  <sheetData>
    <row r="1" spans="1:2" x14ac:dyDescent="0.3">
      <c r="A1" s="2" t="s">
        <v>3</v>
      </c>
    </row>
    <row r="3" spans="1:2" x14ac:dyDescent="0.3">
      <c r="A3" s="4" t="s">
        <v>29</v>
      </c>
    </row>
    <row r="5" spans="1:2" x14ac:dyDescent="0.3">
      <c r="A5" s="3" t="s">
        <v>18</v>
      </c>
      <c r="B5" s="3" t="s">
        <v>20</v>
      </c>
    </row>
    <row r="6" spans="1:2" x14ac:dyDescent="0.3">
      <c r="B6" s="3" t="s">
        <v>21</v>
      </c>
    </row>
    <row r="7" spans="1:2" x14ac:dyDescent="0.3">
      <c r="B7" s="3" t="s">
        <v>24</v>
      </c>
    </row>
    <row r="8" spans="1:2" x14ac:dyDescent="0.3">
      <c r="B8" s="3" t="s">
        <v>25</v>
      </c>
    </row>
    <row r="9" spans="1:2" x14ac:dyDescent="0.3">
      <c r="B9" s="3" t="s">
        <v>14</v>
      </c>
    </row>
    <row r="11" spans="1:2" outlineLevel="1" x14ac:dyDescent="0.3">
      <c r="B11" s="4" t="s">
        <v>69</v>
      </c>
    </row>
    <row r="12" spans="1:2" outlineLevel="1" x14ac:dyDescent="0.3">
      <c r="B12" s="4" t="s">
        <v>70</v>
      </c>
    </row>
    <row r="13" spans="1:2" outlineLevel="1" x14ac:dyDescent="0.3">
      <c r="B13" s="4" t="s">
        <v>71</v>
      </c>
    </row>
    <row r="14" spans="1:2" outlineLevel="1" x14ac:dyDescent="0.3"/>
    <row r="15" spans="1:2" x14ac:dyDescent="0.3">
      <c r="A15" s="3" t="s">
        <v>26</v>
      </c>
      <c r="B15" s="3" t="s">
        <v>27</v>
      </c>
    </row>
    <row r="17" spans="2:5" outlineLevel="1" x14ac:dyDescent="0.3">
      <c r="B17" s="6" t="s">
        <v>56</v>
      </c>
      <c r="C17" s="6" t="s">
        <v>58</v>
      </c>
      <c r="D17" s="6" t="s">
        <v>59</v>
      </c>
      <c r="E17" s="11" t="s">
        <v>60</v>
      </c>
    </row>
    <row r="18" spans="2:5" outlineLevel="1" x14ac:dyDescent="0.3">
      <c r="B18" s="7">
        <v>43097</v>
      </c>
      <c r="D18" s="6"/>
      <c r="E18" s="12">
        <f>-C223</f>
        <v>-91.65</v>
      </c>
    </row>
    <row r="19" spans="2:5" outlineLevel="1" x14ac:dyDescent="0.3">
      <c r="B19" s="7">
        <v>43097</v>
      </c>
      <c r="C19" s="6">
        <v>3.56</v>
      </c>
      <c r="D19" s="6"/>
      <c r="E19" s="12">
        <v>3.56</v>
      </c>
    </row>
    <row r="20" spans="2:5" outlineLevel="1" x14ac:dyDescent="0.3">
      <c r="B20" s="7">
        <v>43279</v>
      </c>
      <c r="C20" s="6">
        <v>3.56</v>
      </c>
      <c r="D20" s="6"/>
      <c r="E20" s="12">
        <v>3.56</v>
      </c>
    </row>
    <row r="21" spans="2:5" outlineLevel="1" x14ac:dyDescent="0.3">
      <c r="B21" s="7">
        <v>43462</v>
      </c>
      <c r="C21" s="6">
        <v>3.56</v>
      </c>
      <c r="D21" s="6"/>
      <c r="E21" s="12">
        <v>3.56</v>
      </c>
    </row>
    <row r="22" spans="2:5" outlineLevel="1" x14ac:dyDescent="0.3">
      <c r="B22" s="7">
        <v>43644</v>
      </c>
      <c r="C22" s="6">
        <v>3.56</v>
      </c>
      <c r="D22" s="6"/>
      <c r="E22" s="12">
        <v>3.56</v>
      </c>
    </row>
    <row r="23" spans="2:5" outlineLevel="1" x14ac:dyDescent="0.3">
      <c r="B23" s="7">
        <v>43827</v>
      </c>
      <c r="C23" s="6">
        <v>3.56</v>
      </c>
      <c r="D23" s="6"/>
      <c r="E23" s="12">
        <v>3.56</v>
      </c>
    </row>
    <row r="24" spans="2:5" outlineLevel="1" x14ac:dyDescent="0.3">
      <c r="B24" s="7">
        <v>44010</v>
      </c>
      <c r="C24" s="6">
        <v>3.56</v>
      </c>
      <c r="D24" s="6"/>
      <c r="E24" s="12">
        <v>3.56</v>
      </c>
    </row>
    <row r="25" spans="2:5" outlineLevel="1" x14ac:dyDescent="0.3">
      <c r="B25" s="7">
        <v>44193</v>
      </c>
      <c r="C25" s="6">
        <v>3.56</v>
      </c>
      <c r="D25" s="6"/>
      <c r="E25" s="12">
        <v>3.56</v>
      </c>
    </row>
    <row r="26" spans="2:5" outlineLevel="1" x14ac:dyDescent="0.3">
      <c r="B26" s="7">
        <v>44375</v>
      </c>
      <c r="C26" s="6">
        <v>3.56</v>
      </c>
      <c r="D26" s="6"/>
      <c r="E26" s="12">
        <v>3.56</v>
      </c>
    </row>
    <row r="27" spans="2:5" outlineLevel="1" x14ac:dyDescent="0.3">
      <c r="B27" s="7">
        <v>44558</v>
      </c>
      <c r="C27" s="6">
        <v>3.56</v>
      </c>
      <c r="D27" s="6"/>
      <c r="E27" s="12">
        <v>3.56</v>
      </c>
    </row>
    <row r="28" spans="2:5" outlineLevel="1" x14ac:dyDescent="0.3">
      <c r="B28" s="7">
        <v>44740</v>
      </c>
      <c r="C28" s="6">
        <v>3.56</v>
      </c>
      <c r="D28" s="6"/>
      <c r="E28" s="12">
        <v>3.56</v>
      </c>
    </row>
    <row r="29" spans="2:5" outlineLevel="1" x14ac:dyDescent="0.3">
      <c r="B29" s="7">
        <v>44923</v>
      </c>
      <c r="C29" s="6">
        <v>3.56</v>
      </c>
      <c r="D29" s="6"/>
      <c r="E29" s="12">
        <v>3.56</v>
      </c>
    </row>
    <row r="30" spans="2:5" outlineLevel="1" x14ac:dyDescent="0.3">
      <c r="B30" s="7">
        <v>45105</v>
      </c>
      <c r="C30" s="6">
        <v>3.56</v>
      </c>
      <c r="D30" s="6"/>
      <c r="E30" s="12">
        <v>3.56</v>
      </c>
    </row>
    <row r="31" spans="2:5" outlineLevel="1" x14ac:dyDescent="0.3">
      <c r="B31" s="7">
        <v>45288</v>
      </c>
      <c r="C31" s="6">
        <v>3.56</v>
      </c>
      <c r="D31" s="6"/>
      <c r="E31" s="12">
        <v>3.56</v>
      </c>
    </row>
    <row r="32" spans="2:5" outlineLevel="1" x14ac:dyDescent="0.3">
      <c r="B32" s="7">
        <v>45471</v>
      </c>
      <c r="C32" s="6">
        <v>3.56</v>
      </c>
      <c r="D32" s="6"/>
      <c r="E32" s="12">
        <v>3.56</v>
      </c>
    </row>
    <row r="33" spans="2:5" outlineLevel="1" x14ac:dyDescent="0.3">
      <c r="B33" s="7">
        <v>45654</v>
      </c>
      <c r="C33" s="6">
        <v>3.56</v>
      </c>
      <c r="D33" s="6"/>
      <c r="E33" s="12">
        <v>3.56</v>
      </c>
    </row>
    <row r="34" spans="2:5" outlineLevel="1" x14ac:dyDescent="0.3">
      <c r="B34" s="7">
        <v>45836</v>
      </c>
      <c r="C34" s="6">
        <v>3.56</v>
      </c>
      <c r="D34" s="6"/>
      <c r="E34" s="12">
        <v>3.56</v>
      </c>
    </row>
    <row r="35" spans="2:5" outlineLevel="1" x14ac:dyDescent="0.3">
      <c r="B35" s="7">
        <v>46019</v>
      </c>
      <c r="C35" s="6">
        <v>3.56</v>
      </c>
      <c r="D35" s="6"/>
      <c r="E35" s="12">
        <v>3.56</v>
      </c>
    </row>
    <row r="36" spans="2:5" outlineLevel="1" x14ac:dyDescent="0.3">
      <c r="B36" s="7">
        <v>46201</v>
      </c>
      <c r="C36" s="6">
        <v>3.56</v>
      </c>
      <c r="D36" s="6"/>
      <c r="E36" s="12">
        <v>3.56</v>
      </c>
    </row>
    <row r="37" spans="2:5" outlineLevel="1" x14ac:dyDescent="0.3">
      <c r="B37" s="7">
        <v>46384</v>
      </c>
      <c r="C37" s="6">
        <v>3.56</v>
      </c>
      <c r="D37" s="6"/>
      <c r="E37" s="12">
        <v>3.56</v>
      </c>
    </row>
    <row r="38" spans="2:5" outlineLevel="1" x14ac:dyDescent="0.3">
      <c r="B38" s="7">
        <v>46566</v>
      </c>
      <c r="C38" s="6">
        <v>3.56</v>
      </c>
      <c r="D38" s="6"/>
      <c r="E38" s="12">
        <v>3.56</v>
      </c>
    </row>
    <row r="39" spans="2:5" outlineLevel="1" x14ac:dyDescent="0.3">
      <c r="B39" s="7">
        <v>46749</v>
      </c>
      <c r="C39" s="6">
        <v>3.56</v>
      </c>
      <c r="D39" s="6"/>
      <c r="E39" s="12">
        <v>3.56</v>
      </c>
    </row>
    <row r="40" spans="2:5" outlineLevel="1" x14ac:dyDescent="0.3">
      <c r="B40" s="7">
        <v>46932</v>
      </c>
      <c r="C40" s="6">
        <v>3.56</v>
      </c>
      <c r="D40" s="6"/>
      <c r="E40" s="12">
        <v>3.56</v>
      </c>
    </row>
    <row r="41" spans="2:5" outlineLevel="1" x14ac:dyDescent="0.3">
      <c r="B41" s="7">
        <v>47115</v>
      </c>
      <c r="C41" s="6">
        <v>3.56</v>
      </c>
      <c r="D41" s="6"/>
      <c r="E41" s="12">
        <v>3.56</v>
      </c>
    </row>
    <row r="42" spans="2:5" outlineLevel="1" x14ac:dyDescent="0.3">
      <c r="B42" s="7">
        <v>47297</v>
      </c>
      <c r="C42" s="6">
        <v>3.56</v>
      </c>
      <c r="D42" s="6"/>
      <c r="E42" s="12">
        <v>3.56</v>
      </c>
    </row>
    <row r="43" spans="2:5" outlineLevel="1" x14ac:dyDescent="0.3">
      <c r="B43" s="7">
        <v>47480</v>
      </c>
      <c r="C43" s="6">
        <v>3.56</v>
      </c>
      <c r="D43" s="6"/>
      <c r="E43" s="12">
        <v>3.56</v>
      </c>
    </row>
    <row r="44" spans="2:5" outlineLevel="1" x14ac:dyDescent="0.3">
      <c r="B44" s="7">
        <v>47662</v>
      </c>
      <c r="C44" s="6">
        <v>3.56</v>
      </c>
      <c r="D44" s="6"/>
      <c r="E44" s="12">
        <v>3.56</v>
      </c>
    </row>
    <row r="45" spans="2:5" outlineLevel="1" x14ac:dyDescent="0.3">
      <c r="B45" s="7">
        <v>47845</v>
      </c>
      <c r="C45" s="6">
        <v>3.56</v>
      </c>
      <c r="D45" s="6"/>
      <c r="E45" s="12">
        <v>3.56</v>
      </c>
    </row>
    <row r="46" spans="2:5" outlineLevel="1" x14ac:dyDescent="0.3">
      <c r="B46" s="7">
        <v>48027</v>
      </c>
      <c r="C46" s="6">
        <v>3.56</v>
      </c>
      <c r="D46" s="6"/>
      <c r="E46" s="12">
        <v>3.56</v>
      </c>
    </row>
    <row r="47" spans="2:5" outlineLevel="1" x14ac:dyDescent="0.3">
      <c r="B47" s="7">
        <v>48210</v>
      </c>
      <c r="C47" s="6">
        <v>3.56</v>
      </c>
      <c r="D47" s="6"/>
      <c r="E47" s="12">
        <v>3.56</v>
      </c>
    </row>
    <row r="48" spans="2:5" outlineLevel="1" x14ac:dyDescent="0.3">
      <c r="B48" s="7">
        <v>48393</v>
      </c>
      <c r="C48" s="6">
        <v>3.56</v>
      </c>
      <c r="D48" s="6"/>
      <c r="E48" s="12">
        <v>3.56</v>
      </c>
    </row>
    <row r="49" spans="2:5" outlineLevel="1" x14ac:dyDescent="0.3">
      <c r="B49" s="7">
        <v>48576</v>
      </c>
      <c r="C49" s="6">
        <v>3.56</v>
      </c>
      <c r="D49" s="6"/>
      <c r="E49" s="12">
        <v>3.56</v>
      </c>
    </row>
    <row r="50" spans="2:5" outlineLevel="1" x14ac:dyDescent="0.3">
      <c r="B50" s="7">
        <v>48758</v>
      </c>
      <c r="C50" s="6">
        <v>3.56</v>
      </c>
      <c r="D50" s="6"/>
      <c r="E50" s="12">
        <v>3.56</v>
      </c>
    </row>
    <row r="51" spans="2:5" outlineLevel="1" x14ac:dyDescent="0.3">
      <c r="B51" s="7">
        <v>48941</v>
      </c>
      <c r="C51" s="6">
        <v>3.56</v>
      </c>
      <c r="D51" s="6"/>
      <c r="E51" s="12">
        <v>3.56</v>
      </c>
    </row>
    <row r="52" spans="2:5" outlineLevel="1" x14ac:dyDescent="0.3">
      <c r="B52" s="7">
        <v>49123</v>
      </c>
      <c r="C52" s="6">
        <v>3.56</v>
      </c>
      <c r="D52" s="6"/>
      <c r="E52" s="12">
        <v>3.56</v>
      </c>
    </row>
    <row r="53" spans="2:5" outlineLevel="1" x14ac:dyDescent="0.3">
      <c r="B53" s="7">
        <v>49306</v>
      </c>
      <c r="C53" s="6">
        <v>3.56</v>
      </c>
      <c r="D53" s="6"/>
      <c r="E53" s="12">
        <v>3.56</v>
      </c>
    </row>
    <row r="54" spans="2:5" outlineLevel="1" x14ac:dyDescent="0.3">
      <c r="B54" s="7">
        <v>49488</v>
      </c>
      <c r="C54" s="6">
        <v>3.56</v>
      </c>
      <c r="D54" s="6"/>
      <c r="E54" s="12">
        <v>3.56</v>
      </c>
    </row>
    <row r="55" spans="2:5" outlineLevel="1" x14ac:dyDescent="0.3">
      <c r="B55" s="7">
        <v>49671</v>
      </c>
      <c r="C55" s="6">
        <v>3.56</v>
      </c>
      <c r="D55" s="6"/>
      <c r="E55" s="12">
        <v>3.56</v>
      </c>
    </row>
    <row r="56" spans="2:5" outlineLevel="1" x14ac:dyDescent="0.3">
      <c r="B56" s="7">
        <v>49854</v>
      </c>
      <c r="C56" s="6">
        <v>3.56</v>
      </c>
      <c r="D56" s="6"/>
      <c r="E56" s="12">
        <v>3.56</v>
      </c>
    </row>
    <row r="57" spans="2:5" outlineLevel="1" x14ac:dyDescent="0.3">
      <c r="B57" s="7">
        <v>50037</v>
      </c>
      <c r="C57" s="6">
        <v>3.56</v>
      </c>
      <c r="D57" s="6"/>
      <c r="E57" s="12">
        <v>3.56</v>
      </c>
    </row>
    <row r="58" spans="2:5" outlineLevel="1" x14ac:dyDescent="0.3">
      <c r="B58" s="7">
        <v>50219</v>
      </c>
      <c r="C58" s="6">
        <v>3.56</v>
      </c>
      <c r="D58" s="6"/>
      <c r="E58" s="12">
        <v>3.56</v>
      </c>
    </row>
    <row r="59" spans="2:5" outlineLevel="1" x14ac:dyDescent="0.3">
      <c r="B59" s="7">
        <v>50402</v>
      </c>
      <c r="C59" s="6">
        <v>3.56</v>
      </c>
      <c r="D59" s="6"/>
      <c r="E59" s="12">
        <v>3.56</v>
      </c>
    </row>
    <row r="60" spans="2:5" outlineLevel="1" x14ac:dyDescent="0.3">
      <c r="B60" s="7">
        <v>50584</v>
      </c>
      <c r="C60" s="6">
        <v>3.56</v>
      </c>
      <c r="D60" s="6"/>
      <c r="E60" s="12">
        <v>3.56</v>
      </c>
    </row>
    <row r="61" spans="2:5" outlineLevel="1" x14ac:dyDescent="0.3">
      <c r="B61" s="7">
        <v>50767</v>
      </c>
      <c r="C61" s="6">
        <v>3.56</v>
      </c>
      <c r="D61" s="6"/>
      <c r="E61" s="12">
        <v>3.56</v>
      </c>
    </row>
    <row r="62" spans="2:5" outlineLevel="1" x14ac:dyDescent="0.3">
      <c r="B62" s="7">
        <v>50949</v>
      </c>
      <c r="C62" s="6">
        <v>3.56</v>
      </c>
      <c r="D62" s="6"/>
      <c r="E62" s="12">
        <v>3.56</v>
      </c>
    </row>
    <row r="63" spans="2:5" outlineLevel="1" x14ac:dyDescent="0.3">
      <c r="B63" s="7">
        <v>51132</v>
      </c>
      <c r="C63" s="6">
        <v>3.56</v>
      </c>
      <c r="D63" s="6"/>
      <c r="E63" s="12">
        <v>3.56</v>
      </c>
    </row>
    <row r="64" spans="2:5" outlineLevel="1" x14ac:dyDescent="0.3">
      <c r="B64" s="7">
        <v>51315</v>
      </c>
      <c r="C64" s="6">
        <v>3.56</v>
      </c>
      <c r="D64" s="6"/>
      <c r="E64" s="12">
        <v>3.56</v>
      </c>
    </row>
    <row r="65" spans="2:5" outlineLevel="1" x14ac:dyDescent="0.3">
      <c r="B65" s="7">
        <v>51498</v>
      </c>
      <c r="C65" s="6">
        <v>3.56</v>
      </c>
      <c r="D65" s="6"/>
      <c r="E65" s="12">
        <v>3.56</v>
      </c>
    </row>
    <row r="66" spans="2:5" outlineLevel="1" x14ac:dyDescent="0.3">
      <c r="B66" s="7">
        <v>51680</v>
      </c>
      <c r="C66" s="6">
        <v>3.56</v>
      </c>
      <c r="D66" s="6"/>
      <c r="E66" s="12">
        <v>3.56</v>
      </c>
    </row>
    <row r="67" spans="2:5" outlineLevel="1" x14ac:dyDescent="0.3">
      <c r="B67" s="7">
        <v>51863</v>
      </c>
      <c r="C67" s="6">
        <v>3.56</v>
      </c>
      <c r="D67" s="6"/>
      <c r="E67" s="12">
        <v>3.56</v>
      </c>
    </row>
    <row r="68" spans="2:5" outlineLevel="1" x14ac:dyDescent="0.3">
      <c r="B68" s="7">
        <v>52045</v>
      </c>
      <c r="C68" s="6">
        <v>3.56</v>
      </c>
      <c r="D68" s="6"/>
      <c r="E68" s="12">
        <v>3.56</v>
      </c>
    </row>
    <row r="69" spans="2:5" outlineLevel="1" x14ac:dyDescent="0.3">
      <c r="B69" s="7">
        <v>52228</v>
      </c>
      <c r="C69" s="6">
        <v>3.56</v>
      </c>
      <c r="D69" s="6"/>
      <c r="E69" s="12">
        <v>3.56</v>
      </c>
    </row>
    <row r="70" spans="2:5" outlineLevel="1" x14ac:dyDescent="0.3">
      <c r="B70" s="7">
        <v>52410</v>
      </c>
      <c r="C70" s="6">
        <v>3.56</v>
      </c>
      <c r="D70" s="6"/>
      <c r="E70" s="12">
        <v>3.56</v>
      </c>
    </row>
    <row r="71" spans="2:5" outlineLevel="1" x14ac:dyDescent="0.3">
      <c r="B71" s="7">
        <v>52593</v>
      </c>
      <c r="C71" s="6">
        <v>3.56</v>
      </c>
      <c r="D71" s="6"/>
      <c r="E71" s="12">
        <v>3.56</v>
      </c>
    </row>
    <row r="72" spans="2:5" outlineLevel="1" x14ac:dyDescent="0.3">
      <c r="B72" s="7">
        <v>52776</v>
      </c>
      <c r="C72" s="6">
        <v>3.56</v>
      </c>
      <c r="D72" s="6"/>
      <c r="E72" s="12">
        <v>3.56</v>
      </c>
    </row>
    <row r="73" spans="2:5" outlineLevel="1" x14ac:dyDescent="0.3">
      <c r="B73" s="7">
        <v>52959</v>
      </c>
      <c r="C73" s="6">
        <v>3.56</v>
      </c>
      <c r="D73" s="6"/>
      <c r="E73" s="12">
        <v>3.56</v>
      </c>
    </row>
    <row r="74" spans="2:5" outlineLevel="1" x14ac:dyDescent="0.3">
      <c r="B74" s="7">
        <v>53141</v>
      </c>
      <c r="C74" s="6">
        <v>3.56</v>
      </c>
      <c r="D74" s="6"/>
      <c r="E74" s="12">
        <v>3.56</v>
      </c>
    </row>
    <row r="75" spans="2:5" outlineLevel="1" x14ac:dyDescent="0.3">
      <c r="B75" s="7">
        <v>53324</v>
      </c>
      <c r="C75" s="6">
        <v>3.56</v>
      </c>
      <c r="D75" s="6"/>
      <c r="E75" s="12">
        <v>3.56</v>
      </c>
    </row>
    <row r="76" spans="2:5" outlineLevel="1" x14ac:dyDescent="0.3">
      <c r="B76" s="7">
        <v>53506</v>
      </c>
      <c r="C76" s="6">
        <v>3.56</v>
      </c>
      <c r="D76" s="6"/>
      <c r="E76" s="12">
        <v>3.56</v>
      </c>
    </row>
    <row r="77" spans="2:5" outlineLevel="1" x14ac:dyDescent="0.3">
      <c r="B77" s="7">
        <v>53689</v>
      </c>
      <c r="C77" s="6">
        <v>3.56</v>
      </c>
      <c r="D77" s="6"/>
      <c r="E77" s="12">
        <v>3.56</v>
      </c>
    </row>
    <row r="78" spans="2:5" outlineLevel="1" x14ac:dyDescent="0.3">
      <c r="B78" s="7">
        <v>53871</v>
      </c>
      <c r="C78" s="6">
        <v>3.56</v>
      </c>
      <c r="D78" s="6"/>
      <c r="E78" s="12">
        <v>3.56</v>
      </c>
    </row>
    <row r="79" spans="2:5" outlineLevel="1" x14ac:dyDescent="0.3">
      <c r="B79" s="7">
        <v>54054</v>
      </c>
      <c r="C79" s="6">
        <v>3.56</v>
      </c>
      <c r="D79" s="6"/>
      <c r="E79" s="12">
        <v>3.56</v>
      </c>
    </row>
    <row r="80" spans="2:5" outlineLevel="1" x14ac:dyDescent="0.3">
      <c r="B80" s="7">
        <v>54237</v>
      </c>
      <c r="C80" s="6">
        <v>3.56</v>
      </c>
      <c r="D80" s="6"/>
      <c r="E80" s="12">
        <v>3.56</v>
      </c>
    </row>
    <row r="81" spans="2:5" outlineLevel="1" x14ac:dyDescent="0.3">
      <c r="B81" s="7">
        <v>54420</v>
      </c>
      <c r="C81" s="6">
        <v>3.56</v>
      </c>
      <c r="D81" s="6"/>
      <c r="E81" s="12">
        <v>3.56</v>
      </c>
    </row>
    <row r="82" spans="2:5" outlineLevel="1" x14ac:dyDescent="0.3">
      <c r="B82" s="7">
        <v>54602</v>
      </c>
      <c r="C82" s="6">
        <v>3.56</v>
      </c>
      <c r="D82" s="6"/>
      <c r="E82" s="12">
        <v>3.56</v>
      </c>
    </row>
    <row r="83" spans="2:5" outlineLevel="1" x14ac:dyDescent="0.3">
      <c r="B83" s="7">
        <v>54785</v>
      </c>
      <c r="C83" s="6">
        <v>3.56</v>
      </c>
      <c r="D83" s="6"/>
      <c r="E83" s="12">
        <v>3.56</v>
      </c>
    </row>
    <row r="84" spans="2:5" outlineLevel="1" x14ac:dyDescent="0.3">
      <c r="B84" s="7">
        <v>54967</v>
      </c>
      <c r="C84" s="6">
        <v>3.56</v>
      </c>
      <c r="D84" s="6"/>
      <c r="E84" s="12">
        <v>3.56</v>
      </c>
    </row>
    <row r="85" spans="2:5" outlineLevel="1" x14ac:dyDescent="0.3">
      <c r="B85" s="7">
        <v>55150</v>
      </c>
      <c r="C85" s="6">
        <v>3.56</v>
      </c>
      <c r="D85" s="6"/>
      <c r="E85" s="12">
        <v>3.56</v>
      </c>
    </row>
    <row r="86" spans="2:5" outlineLevel="1" x14ac:dyDescent="0.3">
      <c r="B86" s="7">
        <v>55332</v>
      </c>
      <c r="C86" s="6">
        <v>3.56</v>
      </c>
      <c r="D86" s="6"/>
      <c r="E86" s="12">
        <v>3.56</v>
      </c>
    </row>
    <row r="87" spans="2:5" outlineLevel="1" x14ac:dyDescent="0.3">
      <c r="B87" s="7">
        <v>55515</v>
      </c>
      <c r="C87" s="6">
        <v>3.56</v>
      </c>
      <c r="D87" s="6"/>
      <c r="E87" s="12">
        <v>3.56</v>
      </c>
    </row>
    <row r="88" spans="2:5" outlineLevel="1" x14ac:dyDescent="0.3">
      <c r="B88" s="7">
        <v>55698</v>
      </c>
      <c r="C88" s="6">
        <v>3.56</v>
      </c>
      <c r="D88" s="6"/>
      <c r="E88" s="12">
        <v>3.56</v>
      </c>
    </row>
    <row r="89" spans="2:5" outlineLevel="1" x14ac:dyDescent="0.3">
      <c r="B89" s="7">
        <v>55881</v>
      </c>
      <c r="C89" s="6">
        <v>3.56</v>
      </c>
      <c r="D89" s="6"/>
      <c r="E89" s="12">
        <v>3.56</v>
      </c>
    </row>
    <row r="90" spans="2:5" outlineLevel="1" x14ac:dyDescent="0.3">
      <c r="B90" s="7">
        <v>56063</v>
      </c>
      <c r="C90" s="6">
        <v>3.56</v>
      </c>
      <c r="D90" s="6"/>
      <c r="E90" s="12">
        <v>3.56</v>
      </c>
    </row>
    <row r="91" spans="2:5" outlineLevel="1" x14ac:dyDescent="0.3">
      <c r="B91" s="7">
        <v>56246</v>
      </c>
      <c r="C91" s="6">
        <v>3.56</v>
      </c>
      <c r="D91" s="6"/>
      <c r="E91" s="12">
        <v>3.56</v>
      </c>
    </row>
    <row r="92" spans="2:5" outlineLevel="1" x14ac:dyDescent="0.3">
      <c r="B92" s="7">
        <v>56428</v>
      </c>
      <c r="C92" s="6">
        <v>3.56</v>
      </c>
      <c r="D92" s="6"/>
      <c r="E92" s="12">
        <v>3.56</v>
      </c>
    </row>
    <row r="93" spans="2:5" outlineLevel="1" x14ac:dyDescent="0.3">
      <c r="B93" s="7">
        <v>56611</v>
      </c>
      <c r="C93" s="6">
        <v>3.56</v>
      </c>
      <c r="D93" s="6"/>
      <c r="E93" s="12">
        <v>3.56</v>
      </c>
    </row>
    <row r="94" spans="2:5" outlineLevel="1" x14ac:dyDescent="0.3">
      <c r="B94" s="7">
        <v>56793</v>
      </c>
      <c r="C94" s="6">
        <v>3.56</v>
      </c>
      <c r="D94" s="6"/>
      <c r="E94" s="12">
        <v>3.56</v>
      </c>
    </row>
    <row r="95" spans="2:5" outlineLevel="1" x14ac:dyDescent="0.3">
      <c r="B95" s="7">
        <v>56976</v>
      </c>
      <c r="C95" s="6">
        <v>3.56</v>
      </c>
      <c r="D95" s="6"/>
      <c r="E95" s="12">
        <v>3.56</v>
      </c>
    </row>
    <row r="96" spans="2:5" outlineLevel="1" x14ac:dyDescent="0.3">
      <c r="B96" s="7">
        <v>57159</v>
      </c>
      <c r="C96" s="6">
        <v>3.56</v>
      </c>
      <c r="D96" s="6"/>
      <c r="E96" s="12">
        <v>3.56</v>
      </c>
    </row>
    <row r="97" spans="2:5" outlineLevel="1" x14ac:dyDescent="0.3">
      <c r="B97" s="7">
        <v>57342</v>
      </c>
      <c r="C97" s="6">
        <v>3.56</v>
      </c>
      <c r="D97" s="6"/>
      <c r="E97" s="12">
        <v>3.56</v>
      </c>
    </row>
    <row r="98" spans="2:5" outlineLevel="1" x14ac:dyDescent="0.3">
      <c r="B98" s="7">
        <v>57524</v>
      </c>
      <c r="C98" s="6">
        <v>3.56</v>
      </c>
      <c r="D98" s="6"/>
      <c r="E98" s="12">
        <v>3.56</v>
      </c>
    </row>
    <row r="99" spans="2:5" outlineLevel="1" x14ac:dyDescent="0.3">
      <c r="B99" s="7">
        <v>57707</v>
      </c>
      <c r="C99" s="6">
        <v>3.56</v>
      </c>
      <c r="D99" s="6"/>
      <c r="E99" s="12">
        <v>3.56</v>
      </c>
    </row>
    <row r="100" spans="2:5" outlineLevel="1" x14ac:dyDescent="0.3">
      <c r="B100" s="7">
        <v>57889</v>
      </c>
      <c r="C100" s="6">
        <v>3.56</v>
      </c>
      <c r="D100" s="6"/>
      <c r="E100" s="12">
        <v>3.56</v>
      </c>
    </row>
    <row r="101" spans="2:5" outlineLevel="1" x14ac:dyDescent="0.3">
      <c r="B101" s="7">
        <v>58072</v>
      </c>
      <c r="C101" s="6">
        <v>3.56</v>
      </c>
      <c r="D101" s="6"/>
      <c r="E101" s="12">
        <v>3.56</v>
      </c>
    </row>
    <row r="102" spans="2:5" outlineLevel="1" x14ac:dyDescent="0.3">
      <c r="B102" s="7">
        <v>58254</v>
      </c>
      <c r="C102" s="6">
        <v>3.56</v>
      </c>
      <c r="D102" s="6"/>
      <c r="E102" s="12">
        <v>3.56</v>
      </c>
    </row>
    <row r="103" spans="2:5" outlineLevel="1" x14ac:dyDescent="0.3">
      <c r="B103" s="7">
        <v>58437</v>
      </c>
      <c r="C103" s="6">
        <v>3.56</v>
      </c>
      <c r="D103" s="6"/>
      <c r="E103" s="12">
        <v>3.56</v>
      </c>
    </row>
    <row r="104" spans="2:5" outlineLevel="1" x14ac:dyDescent="0.3">
      <c r="B104" s="7">
        <v>58620</v>
      </c>
      <c r="C104" s="6">
        <v>3.56</v>
      </c>
      <c r="D104" s="6"/>
      <c r="E104" s="12">
        <v>3.56</v>
      </c>
    </row>
    <row r="105" spans="2:5" outlineLevel="1" x14ac:dyDescent="0.3">
      <c r="B105" s="7">
        <v>58803</v>
      </c>
      <c r="C105" s="6">
        <v>3.56</v>
      </c>
      <c r="D105" s="6"/>
      <c r="E105" s="12">
        <v>3.56</v>
      </c>
    </row>
    <row r="106" spans="2:5" outlineLevel="1" x14ac:dyDescent="0.3">
      <c r="B106" s="7">
        <v>58985</v>
      </c>
      <c r="C106" s="6">
        <v>3.56</v>
      </c>
      <c r="D106" s="6"/>
      <c r="E106" s="12">
        <v>3.56</v>
      </c>
    </row>
    <row r="107" spans="2:5" outlineLevel="1" x14ac:dyDescent="0.3">
      <c r="B107" s="7">
        <v>59168</v>
      </c>
      <c r="C107" s="6">
        <v>3.56</v>
      </c>
      <c r="D107" s="6"/>
      <c r="E107" s="12">
        <v>3.56</v>
      </c>
    </row>
    <row r="108" spans="2:5" outlineLevel="1" x14ac:dyDescent="0.3">
      <c r="B108" s="7">
        <v>59350</v>
      </c>
      <c r="C108" s="6">
        <v>3.56</v>
      </c>
      <c r="D108" s="6"/>
      <c r="E108" s="12">
        <v>3.56</v>
      </c>
    </row>
    <row r="109" spans="2:5" outlineLevel="1" x14ac:dyDescent="0.3">
      <c r="B109" s="7">
        <v>59533</v>
      </c>
      <c r="C109" s="6">
        <v>3.56</v>
      </c>
      <c r="D109" s="6"/>
      <c r="E109" s="12">
        <v>3.56</v>
      </c>
    </row>
    <row r="110" spans="2:5" outlineLevel="1" x14ac:dyDescent="0.3">
      <c r="B110" s="7">
        <v>59715</v>
      </c>
      <c r="C110" s="6">
        <v>3.56</v>
      </c>
      <c r="D110" s="6"/>
      <c r="E110" s="12">
        <v>3.56</v>
      </c>
    </row>
    <row r="111" spans="2:5" outlineLevel="1" x14ac:dyDescent="0.3">
      <c r="B111" s="7">
        <v>59898</v>
      </c>
      <c r="C111" s="6">
        <v>3.56</v>
      </c>
      <c r="D111" s="6"/>
      <c r="E111" s="12">
        <v>3.56</v>
      </c>
    </row>
    <row r="112" spans="2:5" outlineLevel="1" x14ac:dyDescent="0.3">
      <c r="B112" s="7">
        <v>60081</v>
      </c>
      <c r="C112" s="6">
        <v>3.56</v>
      </c>
      <c r="D112" s="6"/>
      <c r="E112" s="12">
        <v>3.56</v>
      </c>
    </row>
    <row r="113" spans="2:5" outlineLevel="1" x14ac:dyDescent="0.3">
      <c r="B113" s="7">
        <v>60264</v>
      </c>
      <c r="C113" s="6">
        <v>3.56</v>
      </c>
      <c r="D113" s="6"/>
      <c r="E113" s="12">
        <v>3.56</v>
      </c>
    </row>
    <row r="114" spans="2:5" outlineLevel="1" x14ac:dyDescent="0.3">
      <c r="B114" s="7">
        <v>60446</v>
      </c>
      <c r="C114" s="6">
        <v>3.56</v>
      </c>
      <c r="D114" s="6"/>
      <c r="E114" s="12">
        <v>3.56</v>
      </c>
    </row>
    <row r="115" spans="2:5" outlineLevel="1" x14ac:dyDescent="0.3">
      <c r="B115" s="7">
        <v>60629</v>
      </c>
      <c r="C115" s="6">
        <v>3.56</v>
      </c>
      <c r="D115" s="6"/>
      <c r="E115" s="12">
        <v>3.56</v>
      </c>
    </row>
    <row r="116" spans="2:5" outlineLevel="1" x14ac:dyDescent="0.3">
      <c r="B116" s="7">
        <v>60811</v>
      </c>
      <c r="C116" s="6">
        <v>3.56</v>
      </c>
      <c r="D116" s="6"/>
      <c r="E116" s="12">
        <v>3.56</v>
      </c>
    </row>
    <row r="117" spans="2:5" outlineLevel="1" x14ac:dyDescent="0.3">
      <c r="B117" s="7">
        <v>60994</v>
      </c>
      <c r="C117" s="6">
        <v>3.56</v>
      </c>
      <c r="D117" s="6"/>
      <c r="E117" s="12">
        <v>3.56</v>
      </c>
    </row>
    <row r="118" spans="2:5" outlineLevel="1" x14ac:dyDescent="0.3">
      <c r="B118" s="7">
        <v>61176</v>
      </c>
      <c r="C118" s="6">
        <v>3.56</v>
      </c>
      <c r="D118" s="6"/>
      <c r="E118" s="12">
        <v>3.56</v>
      </c>
    </row>
    <row r="119" spans="2:5" outlineLevel="1" x14ac:dyDescent="0.3">
      <c r="B119" s="7">
        <v>61359</v>
      </c>
      <c r="C119" s="6">
        <v>3.56</v>
      </c>
      <c r="D119" s="6"/>
      <c r="E119" s="12">
        <v>3.56</v>
      </c>
    </row>
    <row r="120" spans="2:5" outlineLevel="1" x14ac:dyDescent="0.3">
      <c r="B120" s="7">
        <v>61542</v>
      </c>
      <c r="C120" s="6">
        <v>3.56</v>
      </c>
      <c r="D120" s="6"/>
      <c r="E120" s="12">
        <v>3.56</v>
      </c>
    </row>
    <row r="121" spans="2:5" outlineLevel="1" x14ac:dyDescent="0.3">
      <c r="B121" s="7">
        <v>61725</v>
      </c>
      <c r="C121" s="6">
        <v>3.56</v>
      </c>
      <c r="D121" s="6"/>
      <c r="E121" s="12">
        <v>3.56</v>
      </c>
    </row>
    <row r="122" spans="2:5" outlineLevel="1" x14ac:dyDescent="0.3">
      <c r="B122" s="7">
        <v>61907</v>
      </c>
      <c r="C122" s="6">
        <v>3.56</v>
      </c>
      <c r="D122" s="6"/>
      <c r="E122" s="12">
        <v>3.56</v>
      </c>
    </row>
    <row r="123" spans="2:5" outlineLevel="1" x14ac:dyDescent="0.3">
      <c r="B123" s="7">
        <v>62090</v>
      </c>
      <c r="C123" s="6">
        <v>3.56</v>
      </c>
      <c r="D123" s="6"/>
      <c r="E123" s="12">
        <v>3.56</v>
      </c>
    </row>
    <row r="124" spans="2:5" outlineLevel="1" x14ac:dyDescent="0.3">
      <c r="B124" s="7">
        <v>62272</v>
      </c>
      <c r="C124" s="6">
        <v>3.56</v>
      </c>
      <c r="D124" s="6"/>
      <c r="E124" s="12">
        <v>3.56</v>
      </c>
    </row>
    <row r="125" spans="2:5" outlineLevel="1" x14ac:dyDescent="0.3">
      <c r="B125" s="7">
        <v>62455</v>
      </c>
      <c r="C125" s="6">
        <v>3.56</v>
      </c>
      <c r="D125" s="6"/>
      <c r="E125" s="12">
        <v>3.56</v>
      </c>
    </row>
    <row r="126" spans="2:5" outlineLevel="1" x14ac:dyDescent="0.3">
      <c r="B126" s="7">
        <v>62637</v>
      </c>
      <c r="C126" s="6">
        <v>3.56</v>
      </c>
      <c r="D126" s="6"/>
      <c r="E126" s="12">
        <v>3.56</v>
      </c>
    </row>
    <row r="127" spans="2:5" outlineLevel="1" x14ac:dyDescent="0.3">
      <c r="B127" s="7">
        <v>62820</v>
      </c>
      <c r="C127" s="6">
        <v>3.56</v>
      </c>
      <c r="D127" s="6"/>
      <c r="E127" s="12">
        <v>3.56</v>
      </c>
    </row>
    <row r="128" spans="2:5" outlineLevel="1" x14ac:dyDescent="0.3">
      <c r="B128" s="7">
        <v>63003</v>
      </c>
      <c r="C128" s="6">
        <v>3.56</v>
      </c>
      <c r="D128" s="6"/>
      <c r="E128" s="12">
        <v>3.56</v>
      </c>
    </row>
    <row r="129" spans="2:5" outlineLevel="1" x14ac:dyDescent="0.3">
      <c r="B129" s="7">
        <v>63186</v>
      </c>
      <c r="C129" s="6">
        <v>3.56</v>
      </c>
      <c r="D129" s="6"/>
      <c r="E129" s="12">
        <v>3.56</v>
      </c>
    </row>
    <row r="130" spans="2:5" outlineLevel="1" x14ac:dyDescent="0.3">
      <c r="B130" s="7">
        <v>63368</v>
      </c>
      <c r="C130" s="6">
        <v>3.56</v>
      </c>
      <c r="D130" s="6"/>
      <c r="E130" s="12">
        <v>3.56</v>
      </c>
    </row>
    <row r="131" spans="2:5" outlineLevel="1" x14ac:dyDescent="0.3">
      <c r="B131" s="7">
        <v>63551</v>
      </c>
      <c r="C131" s="6">
        <v>3.56</v>
      </c>
      <c r="D131" s="6"/>
      <c r="E131" s="12">
        <v>3.56</v>
      </c>
    </row>
    <row r="132" spans="2:5" outlineLevel="1" x14ac:dyDescent="0.3">
      <c r="B132" s="7">
        <v>63733</v>
      </c>
      <c r="C132" s="6">
        <v>3.56</v>
      </c>
      <c r="D132" s="6"/>
      <c r="E132" s="12">
        <v>3.56</v>
      </c>
    </row>
    <row r="133" spans="2:5" outlineLevel="1" x14ac:dyDescent="0.3">
      <c r="B133" s="7">
        <v>63916</v>
      </c>
      <c r="C133" s="6">
        <v>3.56</v>
      </c>
      <c r="D133" s="6"/>
      <c r="E133" s="12">
        <v>3.56</v>
      </c>
    </row>
    <row r="134" spans="2:5" outlineLevel="1" x14ac:dyDescent="0.3">
      <c r="B134" s="7">
        <v>64098</v>
      </c>
      <c r="C134" s="6">
        <v>3.56</v>
      </c>
      <c r="D134" s="6"/>
      <c r="E134" s="12">
        <v>3.56</v>
      </c>
    </row>
    <row r="135" spans="2:5" outlineLevel="1" x14ac:dyDescent="0.3">
      <c r="B135" s="7">
        <v>64281</v>
      </c>
      <c r="C135" s="6">
        <v>3.56</v>
      </c>
      <c r="D135" s="6"/>
      <c r="E135" s="12">
        <v>3.56</v>
      </c>
    </row>
    <row r="136" spans="2:5" outlineLevel="1" x14ac:dyDescent="0.3">
      <c r="B136" s="7">
        <v>64464</v>
      </c>
      <c r="C136" s="6">
        <v>3.56</v>
      </c>
      <c r="D136" s="6"/>
      <c r="E136" s="12">
        <v>3.56</v>
      </c>
    </row>
    <row r="137" spans="2:5" outlineLevel="1" x14ac:dyDescent="0.3">
      <c r="B137" s="7">
        <v>64647</v>
      </c>
      <c r="C137" s="6">
        <v>3.56</v>
      </c>
      <c r="D137" s="6"/>
      <c r="E137" s="12">
        <v>3.56</v>
      </c>
    </row>
    <row r="138" spans="2:5" outlineLevel="1" x14ac:dyDescent="0.3">
      <c r="B138" s="7">
        <v>64829</v>
      </c>
      <c r="C138" s="6">
        <v>3.56</v>
      </c>
      <c r="D138" s="6"/>
      <c r="E138" s="12">
        <v>3.56</v>
      </c>
    </row>
    <row r="139" spans="2:5" outlineLevel="1" x14ac:dyDescent="0.3">
      <c r="B139" s="7">
        <v>65012</v>
      </c>
      <c r="C139" s="6">
        <v>3.56</v>
      </c>
      <c r="D139" s="6"/>
      <c r="E139" s="12">
        <v>3.56</v>
      </c>
    </row>
    <row r="140" spans="2:5" outlineLevel="1" x14ac:dyDescent="0.3">
      <c r="B140" s="7">
        <v>65194</v>
      </c>
      <c r="C140" s="6">
        <v>3.56</v>
      </c>
      <c r="D140" s="6"/>
      <c r="E140" s="12">
        <v>3.56</v>
      </c>
    </row>
    <row r="141" spans="2:5" outlineLevel="1" x14ac:dyDescent="0.3">
      <c r="B141" s="7">
        <v>65377</v>
      </c>
      <c r="C141" s="6">
        <v>3.56</v>
      </c>
      <c r="D141" s="6"/>
      <c r="E141" s="12">
        <v>3.56</v>
      </c>
    </row>
    <row r="142" spans="2:5" outlineLevel="1" x14ac:dyDescent="0.3">
      <c r="B142" s="7">
        <v>65559</v>
      </c>
      <c r="C142" s="6">
        <v>3.56</v>
      </c>
      <c r="D142" s="6"/>
      <c r="E142" s="12">
        <v>3.56</v>
      </c>
    </row>
    <row r="143" spans="2:5" outlineLevel="1" x14ac:dyDescent="0.3">
      <c r="B143" s="7">
        <v>65742</v>
      </c>
      <c r="C143" s="6">
        <v>3.56</v>
      </c>
      <c r="D143" s="6"/>
      <c r="E143" s="12">
        <v>3.56</v>
      </c>
    </row>
    <row r="144" spans="2:5" outlineLevel="1" x14ac:dyDescent="0.3">
      <c r="B144" s="7">
        <v>65925</v>
      </c>
      <c r="C144" s="6">
        <v>3.56</v>
      </c>
      <c r="D144" s="6"/>
      <c r="E144" s="12">
        <v>3.56</v>
      </c>
    </row>
    <row r="145" spans="2:5" outlineLevel="1" x14ac:dyDescent="0.3">
      <c r="B145" s="7">
        <v>66108</v>
      </c>
      <c r="C145" s="6">
        <v>3.56</v>
      </c>
      <c r="D145" s="6"/>
      <c r="E145" s="12">
        <v>3.56</v>
      </c>
    </row>
    <row r="146" spans="2:5" outlineLevel="1" x14ac:dyDescent="0.3">
      <c r="B146" s="7">
        <v>66290</v>
      </c>
      <c r="C146" s="6">
        <v>3.56</v>
      </c>
      <c r="D146" s="6"/>
      <c r="E146" s="12">
        <v>3.56</v>
      </c>
    </row>
    <row r="147" spans="2:5" outlineLevel="1" x14ac:dyDescent="0.3">
      <c r="B147" s="7">
        <v>66473</v>
      </c>
      <c r="C147" s="6">
        <v>3.56</v>
      </c>
      <c r="D147" s="6"/>
      <c r="E147" s="12">
        <v>3.56</v>
      </c>
    </row>
    <row r="148" spans="2:5" outlineLevel="1" x14ac:dyDescent="0.3">
      <c r="B148" s="7">
        <v>66655</v>
      </c>
      <c r="C148" s="6">
        <v>3.56</v>
      </c>
      <c r="D148" s="6"/>
      <c r="E148" s="12">
        <v>3.56</v>
      </c>
    </row>
    <row r="149" spans="2:5" outlineLevel="1" x14ac:dyDescent="0.3">
      <c r="B149" s="7">
        <v>66838</v>
      </c>
      <c r="C149" s="6">
        <v>3.56</v>
      </c>
      <c r="D149" s="6"/>
      <c r="E149" s="12">
        <v>3.56</v>
      </c>
    </row>
    <row r="150" spans="2:5" outlineLevel="1" x14ac:dyDescent="0.3">
      <c r="B150" s="7">
        <v>67020</v>
      </c>
      <c r="C150" s="6">
        <v>3.56</v>
      </c>
      <c r="D150" s="6"/>
      <c r="E150" s="12">
        <v>3.56</v>
      </c>
    </row>
    <row r="151" spans="2:5" outlineLevel="1" x14ac:dyDescent="0.3">
      <c r="B151" s="7">
        <v>67203</v>
      </c>
      <c r="C151" s="6">
        <v>3.56</v>
      </c>
      <c r="D151" s="6"/>
      <c r="E151" s="12">
        <v>3.56</v>
      </c>
    </row>
    <row r="152" spans="2:5" outlineLevel="1" x14ac:dyDescent="0.3">
      <c r="B152" s="7">
        <v>67386</v>
      </c>
      <c r="C152" s="6">
        <v>3.56</v>
      </c>
      <c r="D152" s="6"/>
      <c r="E152" s="12">
        <v>3.56</v>
      </c>
    </row>
    <row r="153" spans="2:5" outlineLevel="1" x14ac:dyDescent="0.3">
      <c r="B153" s="7">
        <v>67569</v>
      </c>
      <c r="C153" s="6">
        <v>3.56</v>
      </c>
      <c r="D153" s="6"/>
      <c r="E153" s="12">
        <v>3.56</v>
      </c>
    </row>
    <row r="154" spans="2:5" outlineLevel="1" x14ac:dyDescent="0.3">
      <c r="B154" s="7">
        <v>67751</v>
      </c>
      <c r="C154" s="6">
        <v>3.56</v>
      </c>
      <c r="D154" s="6"/>
      <c r="E154" s="12">
        <v>3.56</v>
      </c>
    </row>
    <row r="155" spans="2:5" outlineLevel="1" x14ac:dyDescent="0.3">
      <c r="B155" s="7">
        <v>67934</v>
      </c>
      <c r="C155" s="6">
        <v>3.56</v>
      </c>
      <c r="D155" s="6"/>
      <c r="E155" s="12">
        <v>3.56</v>
      </c>
    </row>
    <row r="156" spans="2:5" outlineLevel="1" x14ac:dyDescent="0.3">
      <c r="B156" s="7">
        <v>68116</v>
      </c>
      <c r="C156" s="6">
        <v>3.56</v>
      </c>
      <c r="D156" s="6"/>
      <c r="E156" s="12">
        <v>3.56</v>
      </c>
    </row>
    <row r="157" spans="2:5" outlineLevel="1" x14ac:dyDescent="0.3">
      <c r="B157" s="7">
        <v>68299</v>
      </c>
      <c r="C157" s="6">
        <v>3.56</v>
      </c>
      <c r="D157" s="6"/>
      <c r="E157" s="12">
        <v>3.56</v>
      </c>
    </row>
    <row r="158" spans="2:5" outlineLevel="1" x14ac:dyDescent="0.3">
      <c r="B158" s="7">
        <v>68481</v>
      </c>
      <c r="C158" s="6">
        <v>3.56</v>
      </c>
      <c r="D158" s="6"/>
      <c r="E158" s="12">
        <v>3.56</v>
      </c>
    </row>
    <row r="159" spans="2:5" outlineLevel="1" x14ac:dyDescent="0.3">
      <c r="B159" s="7">
        <v>68664</v>
      </c>
      <c r="C159" s="6">
        <v>3.56</v>
      </c>
      <c r="D159" s="6"/>
      <c r="E159" s="12">
        <v>3.56</v>
      </c>
    </row>
    <row r="160" spans="2:5" outlineLevel="1" x14ac:dyDescent="0.3">
      <c r="B160" s="7">
        <v>68847</v>
      </c>
      <c r="C160" s="6">
        <v>3.56</v>
      </c>
      <c r="D160" s="6"/>
      <c r="E160" s="12">
        <v>3.56</v>
      </c>
    </row>
    <row r="161" spans="2:5" outlineLevel="1" x14ac:dyDescent="0.3">
      <c r="B161" s="7">
        <v>69030</v>
      </c>
      <c r="C161" s="6">
        <v>3.56</v>
      </c>
      <c r="D161" s="6"/>
      <c r="E161" s="12">
        <v>3.56</v>
      </c>
    </row>
    <row r="162" spans="2:5" outlineLevel="1" x14ac:dyDescent="0.3">
      <c r="B162" s="7">
        <v>69212</v>
      </c>
      <c r="C162" s="6">
        <v>3.56</v>
      </c>
      <c r="D162" s="6"/>
      <c r="E162" s="12">
        <v>3.56</v>
      </c>
    </row>
    <row r="163" spans="2:5" outlineLevel="1" x14ac:dyDescent="0.3">
      <c r="B163" s="7">
        <v>69395</v>
      </c>
      <c r="C163" s="6">
        <v>3.56</v>
      </c>
      <c r="D163" s="6"/>
      <c r="E163" s="12">
        <v>3.56</v>
      </c>
    </row>
    <row r="164" spans="2:5" outlineLevel="1" x14ac:dyDescent="0.3">
      <c r="B164" s="7">
        <v>69577</v>
      </c>
      <c r="C164" s="6">
        <v>3.56</v>
      </c>
      <c r="D164" s="6"/>
      <c r="E164" s="12">
        <v>3.56</v>
      </c>
    </row>
    <row r="165" spans="2:5" outlineLevel="1" x14ac:dyDescent="0.3">
      <c r="B165" s="7">
        <v>69760</v>
      </c>
      <c r="C165" s="6">
        <v>3.56</v>
      </c>
      <c r="D165" s="6"/>
      <c r="E165" s="12">
        <v>3.56</v>
      </c>
    </row>
    <row r="166" spans="2:5" outlineLevel="1" x14ac:dyDescent="0.3">
      <c r="B166" s="7">
        <v>69942</v>
      </c>
      <c r="C166" s="6">
        <v>3.56</v>
      </c>
      <c r="D166" s="6"/>
      <c r="E166" s="12">
        <v>3.56</v>
      </c>
    </row>
    <row r="167" spans="2:5" outlineLevel="1" x14ac:dyDescent="0.3">
      <c r="B167" s="7">
        <v>70125</v>
      </c>
      <c r="C167" s="6">
        <v>3.56</v>
      </c>
      <c r="D167" s="6"/>
      <c r="E167" s="12">
        <v>3.56</v>
      </c>
    </row>
    <row r="168" spans="2:5" outlineLevel="1" x14ac:dyDescent="0.3">
      <c r="B168" s="7">
        <v>70308</v>
      </c>
      <c r="C168" s="6">
        <v>3.56</v>
      </c>
      <c r="D168" s="6"/>
      <c r="E168" s="12">
        <v>3.56</v>
      </c>
    </row>
    <row r="169" spans="2:5" outlineLevel="1" x14ac:dyDescent="0.3">
      <c r="B169" s="7">
        <v>70491</v>
      </c>
      <c r="C169" s="6">
        <v>3.56</v>
      </c>
      <c r="D169" s="6"/>
      <c r="E169" s="12">
        <v>3.56</v>
      </c>
    </row>
    <row r="170" spans="2:5" outlineLevel="1" x14ac:dyDescent="0.3">
      <c r="B170" s="7">
        <v>70673</v>
      </c>
      <c r="C170" s="6">
        <v>3.56</v>
      </c>
      <c r="D170" s="6"/>
      <c r="E170" s="12">
        <v>3.56</v>
      </c>
    </row>
    <row r="171" spans="2:5" outlineLevel="1" x14ac:dyDescent="0.3">
      <c r="B171" s="7">
        <v>70856</v>
      </c>
      <c r="C171" s="6">
        <v>3.56</v>
      </c>
      <c r="D171" s="6"/>
      <c r="E171" s="12">
        <v>3.56</v>
      </c>
    </row>
    <row r="172" spans="2:5" outlineLevel="1" x14ac:dyDescent="0.3">
      <c r="B172" s="7">
        <v>71038</v>
      </c>
      <c r="C172" s="6">
        <v>3.56</v>
      </c>
      <c r="D172" s="6"/>
      <c r="E172" s="12">
        <v>3.56</v>
      </c>
    </row>
    <row r="173" spans="2:5" outlineLevel="1" x14ac:dyDescent="0.3">
      <c r="B173" s="7">
        <v>71221</v>
      </c>
      <c r="C173" s="6">
        <v>3.56</v>
      </c>
      <c r="D173" s="6"/>
      <c r="E173" s="12">
        <v>3.56</v>
      </c>
    </row>
    <row r="174" spans="2:5" outlineLevel="1" x14ac:dyDescent="0.3">
      <c r="B174" s="7">
        <v>71403</v>
      </c>
      <c r="C174" s="6">
        <v>3.56</v>
      </c>
      <c r="D174" s="6"/>
      <c r="E174" s="12">
        <v>3.56</v>
      </c>
    </row>
    <row r="175" spans="2:5" outlineLevel="1" x14ac:dyDescent="0.3">
      <c r="B175" s="7">
        <v>71586</v>
      </c>
      <c r="C175" s="6">
        <v>3.56</v>
      </c>
      <c r="D175" s="6"/>
      <c r="E175" s="12">
        <v>3.56</v>
      </c>
    </row>
    <row r="176" spans="2:5" outlineLevel="1" x14ac:dyDescent="0.3">
      <c r="B176" s="7">
        <v>71769</v>
      </c>
      <c r="C176" s="6">
        <v>3.56</v>
      </c>
      <c r="D176" s="6"/>
      <c r="E176" s="12">
        <v>3.56</v>
      </c>
    </row>
    <row r="177" spans="2:5" outlineLevel="1" x14ac:dyDescent="0.3">
      <c r="B177" s="7">
        <v>71952</v>
      </c>
      <c r="C177" s="6">
        <v>3.56</v>
      </c>
      <c r="D177" s="6"/>
      <c r="E177" s="12">
        <v>3.56</v>
      </c>
    </row>
    <row r="178" spans="2:5" outlineLevel="1" x14ac:dyDescent="0.3">
      <c r="B178" s="7">
        <v>72134</v>
      </c>
      <c r="C178" s="6">
        <v>3.56</v>
      </c>
      <c r="D178" s="6"/>
      <c r="E178" s="12">
        <v>3.56</v>
      </c>
    </row>
    <row r="179" spans="2:5" outlineLevel="1" x14ac:dyDescent="0.3">
      <c r="B179" s="7">
        <v>72317</v>
      </c>
      <c r="C179" s="6">
        <v>3.56</v>
      </c>
      <c r="D179" s="6"/>
      <c r="E179" s="12">
        <v>3.56</v>
      </c>
    </row>
    <row r="180" spans="2:5" outlineLevel="1" x14ac:dyDescent="0.3">
      <c r="B180" s="7">
        <v>72499</v>
      </c>
      <c r="C180" s="6">
        <v>3.56</v>
      </c>
      <c r="D180" s="6"/>
      <c r="E180" s="12">
        <v>3.56</v>
      </c>
    </row>
    <row r="181" spans="2:5" outlineLevel="1" x14ac:dyDescent="0.3">
      <c r="B181" s="7">
        <v>72682</v>
      </c>
      <c r="C181" s="6">
        <v>3.56</v>
      </c>
      <c r="D181" s="6"/>
      <c r="E181" s="12">
        <v>3.56</v>
      </c>
    </row>
    <row r="182" spans="2:5" outlineLevel="1" x14ac:dyDescent="0.3">
      <c r="B182" s="7">
        <v>72864</v>
      </c>
      <c r="C182" s="6">
        <v>3.56</v>
      </c>
      <c r="D182" s="6"/>
      <c r="E182" s="12">
        <v>3.56</v>
      </c>
    </row>
    <row r="183" spans="2:5" outlineLevel="1" x14ac:dyDescent="0.3">
      <c r="B183" s="7">
        <v>73047</v>
      </c>
      <c r="C183" s="6">
        <v>3.56</v>
      </c>
      <c r="D183" s="6"/>
      <c r="E183" s="12">
        <v>3.56</v>
      </c>
    </row>
    <row r="184" spans="2:5" outlineLevel="1" x14ac:dyDescent="0.3">
      <c r="B184" s="7">
        <v>73229</v>
      </c>
      <c r="C184" s="6">
        <v>3.56</v>
      </c>
      <c r="D184" s="6"/>
      <c r="E184" s="12">
        <v>3.56</v>
      </c>
    </row>
    <row r="185" spans="2:5" outlineLevel="1" x14ac:dyDescent="0.3">
      <c r="B185" s="7">
        <v>73412</v>
      </c>
      <c r="C185" s="6">
        <v>3.56</v>
      </c>
      <c r="D185" s="6"/>
      <c r="E185" s="12">
        <v>3.56</v>
      </c>
    </row>
    <row r="186" spans="2:5" outlineLevel="1" x14ac:dyDescent="0.3">
      <c r="B186" s="7">
        <v>73594</v>
      </c>
      <c r="C186" s="6">
        <v>3.56</v>
      </c>
      <c r="D186" s="6"/>
      <c r="E186" s="12">
        <v>3.56</v>
      </c>
    </row>
    <row r="187" spans="2:5" outlineLevel="1" x14ac:dyDescent="0.3">
      <c r="B187" s="7">
        <v>73777</v>
      </c>
      <c r="C187" s="6">
        <v>3.56</v>
      </c>
      <c r="D187" s="6"/>
      <c r="E187" s="12">
        <v>3.56</v>
      </c>
    </row>
    <row r="188" spans="2:5" outlineLevel="1" x14ac:dyDescent="0.3">
      <c r="B188" s="7">
        <v>73959</v>
      </c>
      <c r="C188" s="6">
        <v>3.56</v>
      </c>
      <c r="D188" s="6"/>
      <c r="E188" s="12">
        <v>3.56</v>
      </c>
    </row>
    <row r="189" spans="2:5" outlineLevel="1" x14ac:dyDescent="0.3">
      <c r="B189" s="7">
        <v>74142</v>
      </c>
      <c r="C189" s="6">
        <v>3.56</v>
      </c>
      <c r="D189" s="6"/>
      <c r="E189" s="12">
        <v>3.56</v>
      </c>
    </row>
    <row r="190" spans="2:5" outlineLevel="1" x14ac:dyDescent="0.3">
      <c r="B190" s="7">
        <v>74324</v>
      </c>
      <c r="C190" s="6">
        <v>3.56</v>
      </c>
      <c r="D190" s="6"/>
      <c r="E190" s="12">
        <v>3.56</v>
      </c>
    </row>
    <row r="191" spans="2:5" outlineLevel="1" x14ac:dyDescent="0.3">
      <c r="B191" s="7">
        <v>74507</v>
      </c>
      <c r="C191" s="6">
        <v>3.56</v>
      </c>
      <c r="D191" s="6"/>
      <c r="E191" s="12">
        <v>3.56</v>
      </c>
    </row>
    <row r="192" spans="2:5" outlineLevel="1" x14ac:dyDescent="0.3">
      <c r="B192" s="7">
        <v>74690</v>
      </c>
      <c r="C192" s="6">
        <v>3.56</v>
      </c>
      <c r="D192" s="6"/>
      <c r="E192" s="12">
        <v>3.56</v>
      </c>
    </row>
    <row r="193" spans="2:5" outlineLevel="1" x14ac:dyDescent="0.3">
      <c r="B193" s="7">
        <v>74873</v>
      </c>
      <c r="C193" s="6">
        <v>3.56</v>
      </c>
      <c r="D193" s="6"/>
      <c r="E193" s="12">
        <v>3.56</v>
      </c>
    </row>
    <row r="194" spans="2:5" outlineLevel="1" x14ac:dyDescent="0.3">
      <c r="B194" s="7">
        <v>75055</v>
      </c>
      <c r="C194" s="6">
        <v>3.56</v>
      </c>
      <c r="D194" s="6"/>
      <c r="E194" s="12">
        <v>3.56</v>
      </c>
    </row>
    <row r="195" spans="2:5" outlineLevel="1" x14ac:dyDescent="0.3">
      <c r="B195" s="7">
        <v>75238</v>
      </c>
      <c r="C195" s="6">
        <v>3.56</v>
      </c>
      <c r="D195" s="6"/>
      <c r="E195" s="12">
        <v>3.56</v>
      </c>
    </row>
    <row r="196" spans="2:5" outlineLevel="1" x14ac:dyDescent="0.3">
      <c r="B196" s="7">
        <v>75420</v>
      </c>
      <c r="C196" s="6">
        <v>3.56</v>
      </c>
      <c r="D196" s="6"/>
      <c r="E196" s="12">
        <v>3.56</v>
      </c>
    </row>
    <row r="197" spans="2:5" outlineLevel="1" x14ac:dyDescent="0.3">
      <c r="B197" s="7">
        <v>75603</v>
      </c>
      <c r="C197" s="6">
        <v>3.56</v>
      </c>
      <c r="D197" s="6"/>
      <c r="E197" s="12">
        <v>3.56</v>
      </c>
    </row>
    <row r="198" spans="2:5" outlineLevel="1" x14ac:dyDescent="0.3">
      <c r="B198" s="7">
        <v>75785</v>
      </c>
      <c r="C198" s="6">
        <v>3.56</v>
      </c>
      <c r="D198" s="6"/>
      <c r="E198" s="12">
        <v>3.56</v>
      </c>
    </row>
    <row r="199" spans="2:5" outlineLevel="1" x14ac:dyDescent="0.3">
      <c r="B199" s="7">
        <v>75968</v>
      </c>
      <c r="C199" s="6">
        <v>3.56</v>
      </c>
      <c r="D199" s="6"/>
      <c r="E199" s="12">
        <v>3.56</v>
      </c>
    </row>
    <row r="200" spans="2:5" outlineLevel="1" x14ac:dyDescent="0.3">
      <c r="B200" s="7">
        <v>76151</v>
      </c>
      <c r="C200" s="6">
        <v>3.56</v>
      </c>
      <c r="D200" s="6"/>
      <c r="E200" s="12">
        <v>3.56</v>
      </c>
    </row>
    <row r="201" spans="2:5" outlineLevel="1" x14ac:dyDescent="0.3">
      <c r="B201" s="7">
        <v>76334</v>
      </c>
      <c r="C201" s="6">
        <v>3.56</v>
      </c>
      <c r="D201" s="6"/>
      <c r="E201" s="12">
        <v>3.56</v>
      </c>
    </row>
    <row r="202" spans="2:5" outlineLevel="1" x14ac:dyDescent="0.3">
      <c r="B202" s="7">
        <v>76516</v>
      </c>
      <c r="C202" s="6">
        <v>3.56</v>
      </c>
      <c r="D202" s="6"/>
      <c r="E202" s="12">
        <v>3.56</v>
      </c>
    </row>
    <row r="203" spans="2:5" outlineLevel="1" x14ac:dyDescent="0.3">
      <c r="B203" s="7">
        <v>76699</v>
      </c>
      <c r="C203" s="6">
        <v>3.56</v>
      </c>
      <c r="D203" s="6"/>
      <c r="E203" s="12">
        <v>3.56</v>
      </c>
    </row>
    <row r="204" spans="2:5" outlineLevel="1" x14ac:dyDescent="0.3">
      <c r="B204" s="7">
        <v>76881</v>
      </c>
      <c r="C204" s="6">
        <v>3.56</v>
      </c>
      <c r="D204" s="6"/>
      <c r="E204" s="12">
        <v>3.56</v>
      </c>
    </row>
    <row r="205" spans="2:5" outlineLevel="1" x14ac:dyDescent="0.3">
      <c r="B205" s="7">
        <v>77064</v>
      </c>
      <c r="C205" s="6">
        <v>3.56</v>
      </c>
      <c r="D205" s="6"/>
      <c r="E205" s="12">
        <v>3.56</v>
      </c>
    </row>
    <row r="206" spans="2:5" outlineLevel="1" x14ac:dyDescent="0.3">
      <c r="B206" s="7">
        <v>77246</v>
      </c>
      <c r="C206" s="6">
        <v>3.56</v>
      </c>
      <c r="D206" s="6"/>
      <c r="E206" s="12">
        <v>3.56</v>
      </c>
    </row>
    <row r="207" spans="2:5" outlineLevel="1" x14ac:dyDescent="0.3">
      <c r="B207" s="7">
        <v>77429</v>
      </c>
      <c r="C207" s="6">
        <v>3.56</v>
      </c>
      <c r="D207" s="6"/>
      <c r="E207" s="12">
        <v>3.56</v>
      </c>
    </row>
    <row r="208" spans="2:5" outlineLevel="1" x14ac:dyDescent="0.3">
      <c r="B208" s="7">
        <v>77612</v>
      </c>
      <c r="C208" s="6">
        <v>3.56</v>
      </c>
      <c r="D208" s="6"/>
      <c r="E208" s="12">
        <v>3.56</v>
      </c>
    </row>
    <row r="209" spans="1:5" outlineLevel="1" x14ac:dyDescent="0.3">
      <c r="B209" s="7">
        <v>77795</v>
      </c>
      <c r="C209" s="6">
        <v>3.56</v>
      </c>
      <c r="D209" s="6"/>
      <c r="E209" s="12">
        <v>3.56</v>
      </c>
    </row>
    <row r="210" spans="1:5" outlineLevel="1" x14ac:dyDescent="0.3">
      <c r="B210" s="7">
        <v>77977</v>
      </c>
      <c r="C210" s="6">
        <v>3.56</v>
      </c>
      <c r="D210" s="6"/>
      <c r="E210" s="12">
        <v>3.56</v>
      </c>
    </row>
    <row r="211" spans="1:5" outlineLevel="1" x14ac:dyDescent="0.3">
      <c r="B211" s="7">
        <v>78160</v>
      </c>
      <c r="C211" s="6">
        <v>3.56</v>
      </c>
      <c r="D211" s="6"/>
      <c r="E211" s="12">
        <v>3.56</v>
      </c>
    </row>
    <row r="212" spans="1:5" outlineLevel="1" x14ac:dyDescent="0.3">
      <c r="B212" s="7">
        <v>78342</v>
      </c>
      <c r="C212" s="6">
        <v>3.56</v>
      </c>
      <c r="D212" s="6"/>
      <c r="E212" s="12">
        <v>3.56</v>
      </c>
    </row>
    <row r="213" spans="1:5" outlineLevel="1" x14ac:dyDescent="0.3">
      <c r="B213" s="7">
        <v>78525</v>
      </c>
      <c r="C213" s="6">
        <v>3.56</v>
      </c>
      <c r="D213" s="6"/>
      <c r="E213" s="12">
        <v>3.56</v>
      </c>
    </row>
    <row r="214" spans="1:5" outlineLevel="1" x14ac:dyDescent="0.3">
      <c r="B214" s="7">
        <v>78707</v>
      </c>
      <c r="C214" s="6">
        <v>3.56</v>
      </c>
      <c r="D214" s="6"/>
      <c r="E214" s="12">
        <v>3.56</v>
      </c>
    </row>
    <row r="215" spans="1:5" outlineLevel="1" x14ac:dyDescent="0.3">
      <c r="B215" s="7">
        <v>78890</v>
      </c>
      <c r="C215" s="6">
        <v>3.56</v>
      </c>
      <c r="D215" s="6"/>
      <c r="E215" s="12">
        <v>3.56</v>
      </c>
    </row>
    <row r="216" spans="1:5" outlineLevel="1" x14ac:dyDescent="0.3">
      <c r="B216" s="7">
        <v>79073</v>
      </c>
      <c r="C216" s="6">
        <v>3.56</v>
      </c>
      <c r="D216" s="6"/>
      <c r="E216" s="12">
        <v>3.56</v>
      </c>
    </row>
    <row r="217" spans="1:5" outlineLevel="1" x14ac:dyDescent="0.3">
      <c r="B217" s="7">
        <v>79256</v>
      </c>
      <c r="C217" s="6">
        <v>3.56</v>
      </c>
      <c r="D217" s="6"/>
      <c r="E217" s="12">
        <v>3.56</v>
      </c>
    </row>
    <row r="218" spans="1:5" outlineLevel="1" x14ac:dyDescent="0.3">
      <c r="B218" s="7">
        <v>79438</v>
      </c>
      <c r="C218" s="6">
        <v>3.56</v>
      </c>
      <c r="D218" s="6">
        <v>100</v>
      </c>
      <c r="E218" s="13">
        <v>103.56</v>
      </c>
    </row>
    <row r="219" spans="1:5" outlineLevel="1" x14ac:dyDescent="0.3"/>
    <row r="220" spans="1:5" x14ac:dyDescent="0.3">
      <c r="A220" s="3" t="s">
        <v>28</v>
      </c>
      <c r="B220" s="3" t="s">
        <v>30</v>
      </c>
    </row>
    <row r="221" spans="1:5" x14ac:dyDescent="0.3">
      <c r="B221" s="3" t="s">
        <v>31</v>
      </c>
    </row>
    <row r="223" spans="1:5" outlineLevel="1" x14ac:dyDescent="0.3">
      <c r="B223" s="18" t="s">
        <v>63</v>
      </c>
      <c r="C223" s="19">
        <v>91.65</v>
      </c>
    </row>
    <row r="224" spans="1:5" outlineLevel="1" x14ac:dyDescent="0.3"/>
    <row r="225" spans="1:8" outlineLevel="1" x14ac:dyDescent="0.3">
      <c r="D225" s="10" t="s">
        <v>72</v>
      </c>
      <c r="E225" s="17">
        <f>+XIRR(E18:E218,B18:B218)</f>
        <v>8.2411298155784601E-2</v>
      </c>
    </row>
    <row r="226" spans="1:8" outlineLevel="1" x14ac:dyDescent="0.3"/>
    <row r="227" spans="1:8" x14ac:dyDescent="0.3">
      <c r="A227" s="3" t="s">
        <v>32</v>
      </c>
      <c r="B227" s="3" t="s">
        <v>33</v>
      </c>
    </row>
    <row r="228" spans="1:8" x14ac:dyDescent="0.3">
      <c r="B228" s="3" t="s">
        <v>34</v>
      </c>
    </row>
    <row r="229" spans="1:8" x14ac:dyDescent="0.3">
      <c r="B229" s="3" t="s">
        <v>35</v>
      </c>
    </row>
    <row r="231" spans="1:8" outlineLevel="1" x14ac:dyDescent="0.3">
      <c r="B231" s="6" t="s">
        <v>56</v>
      </c>
      <c r="C231" s="6" t="s">
        <v>58</v>
      </c>
      <c r="D231" s="6" t="s">
        <v>59</v>
      </c>
      <c r="E231" s="11" t="s">
        <v>60</v>
      </c>
    </row>
    <row r="232" spans="1:8" outlineLevel="1" x14ac:dyDescent="0.3">
      <c r="B232" s="7">
        <v>42914</v>
      </c>
      <c r="D232" s="6"/>
      <c r="E232" s="12">
        <v>-91.65</v>
      </c>
    </row>
    <row r="233" spans="1:8" outlineLevel="1" x14ac:dyDescent="0.3">
      <c r="B233" s="7">
        <v>43097</v>
      </c>
      <c r="C233" s="6">
        <v>3.56</v>
      </c>
      <c r="D233" s="6"/>
      <c r="E233" s="12">
        <v>3.56</v>
      </c>
    </row>
    <row r="234" spans="1:8" outlineLevel="1" x14ac:dyDescent="0.3">
      <c r="B234" s="7">
        <v>43100</v>
      </c>
      <c r="C234" s="6"/>
      <c r="D234" s="6">
        <v>103.5</v>
      </c>
      <c r="E234" s="12">
        <v>103.5</v>
      </c>
      <c r="G234" s="10" t="s">
        <v>72</v>
      </c>
      <c r="H234" s="17">
        <f>+XIRR(E232:E234,B232:B234)</f>
        <v>0.35681480765342721</v>
      </c>
    </row>
    <row r="235" spans="1:8" outlineLevel="1" x14ac:dyDescent="0.3"/>
    <row r="236" spans="1:8" outlineLevel="1" x14ac:dyDescent="0.3"/>
    <row r="237" spans="1:8" outlineLevel="1" x14ac:dyDescent="0.3">
      <c r="B237" s="6" t="s">
        <v>56</v>
      </c>
      <c r="C237" s="6" t="s">
        <v>58</v>
      </c>
      <c r="D237" s="6" t="s">
        <v>59</v>
      </c>
      <c r="E237" s="11" t="s">
        <v>60</v>
      </c>
    </row>
    <row r="238" spans="1:8" outlineLevel="1" x14ac:dyDescent="0.3">
      <c r="B238" s="7">
        <v>42914</v>
      </c>
      <c r="D238" s="6"/>
      <c r="E238" s="12">
        <v>-91.65</v>
      </c>
    </row>
    <row r="239" spans="1:8" outlineLevel="1" x14ac:dyDescent="0.3">
      <c r="B239" s="7">
        <v>43097</v>
      </c>
      <c r="C239" s="6">
        <v>3.56</v>
      </c>
      <c r="D239" s="6"/>
      <c r="E239" s="12">
        <v>3.56</v>
      </c>
    </row>
    <row r="240" spans="1:8" outlineLevel="1" x14ac:dyDescent="0.3">
      <c r="B240" s="7">
        <v>43279</v>
      </c>
      <c r="C240" s="6">
        <v>3.56</v>
      </c>
      <c r="D240" s="6"/>
      <c r="E240" s="12">
        <v>3.56</v>
      </c>
    </row>
    <row r="241" spans="2:8" outlineLevel="1" x14ac:dyDescent="0.3">
      <c r="B241" s="7">
        <v>43462</v>
      </c>
      <c r="C241" s="6">
        <v>3.56</v>
      </c>
      <c r="D241" s="6"/>
      <c r="E241" s="12">
        <v>3.56</v>
      </c>
    </row>
    <row r="242" spans="2:8" outlineLevel="1" x14ac:dyDescent="0.3">
      <c r="B242" s="7">
        <v>43644</v>
      </c>
      <c r="C242" s="6">
        <v>3.56</v>
      </c>
      <c r="D242" s="6"/>
      <c r="E242" s="12">
        <v>3.56</v>
      </c>
    </row>
    <row r="243" spans="2:8" outlineLevel="1" x14ac:dyDescent="0.3">
      <c r="B243" s="7">
        <v>43688</v>
      </c>
      <c r="C243" s="6"/>
      <c r="D243" s="6">
        <v>75</v>
      </c>
      <c r="E243" s="12">
        <v>75</v>
      </c>
      <c r="G243" s="10" t="s">
        <v>72</v>
      </c>
      <c r="H243" s="17">
        <f>+XIRR(E238:E243,B238:B243)</f>
        <v>-1.3349774479866027E-2</v>
      </c>
    </row>
    <row r="244" spans="2:8" outlineLevel="1" x14ac:dyDescent="0.3"/>
    <row r="245" spans="2:8" outlineLevel="1" x14ac:dyDescent="0.3">
      <c r="B245" s="6" t="s">
        <v>56</v>
      </c>
      <c r="C245" s="6" t="s">
        <v>58</v>
      </c>
      <c r="D245" s="6" t="s">
        <v>59</v>
      </c>
      <c r="E245" s="11" t="s">
        <v>60</v>
      </c>
    </row>
    <row r="246" spans="2:8" outlineLevel="1" x14ac:dyDescent="0.3">
      <c r="B246" s="7">
        <v>42914</v>
      </c>
      <c r="C246" s="6">
        <f t="shared" ref="C246:D246" si="0">+C238+C232</f>
        <v>0</v>
      </c>
      <c r="D246" s="6">
        <f t="shared" si="0"/>
        <v>0</v>
      </c>
      <c r="E246" s="12">
        <f>+E238+E232</f>
        <v>-183.3</v>
      </c>
    </row>
    <row r="247" spans="2:8" outlineLevel="1" x14ac:dyDescent="0.3">
      <c r="B247" s="7">
        <v>43097</v>
      </c>
      <c r="C247" s="6">
        <f t="shared" ref="C247:E248" si="1">+C239+C233</f>
        <v>7.12</v>
      </c>
      <c r="D247" s="6">
        <f t="shared" si="1"/>
        <v>0</v>
      </c>
      <c r="E247" s="12">
        <f>+D247+C247</f>
        <v>7.12</v>
      </c>
    </row>
    <row r="248" spans="2:8" outlineLevel="1" x14ac:dyDescent="0.3">
      <c r="B248" s="7">
        <v>43100</v>
      </c>
      <c r="C248" s="6"/>
      <c r="D248" s="6">
        <v>103.5</v>
      </c>
      <c r="E248" s="12">
        <f t="shared" ref="E248:E252" si="2">+D248+C248</f>
        <v>103.5</v>
      </c>
    </row>
    <row r="249" spans="2:8" outlineLevel="1" x14ac:dyDescent="0.3">
      <c r="B249" s="7">
        <v>43279</v>
      </c>
      <c r="C249" s="6">
        <f t="shared" ref="C249:E249" si="3">+C240+C234</f>
        <v>3.56</v>
      </c>
      <c r="D249" s="6">
        <v>0</v>
      </c>
      <c r="E249" s="12">
        <f t="shared" si="2"/>
        <v>3.56</v>
      </c>
    </row>
    <row r="250" spans="2:8" outlineLevel="1" x14ac:dyDescent="0.3">
      <c r="B250" s="7">
        <v>43462</v>
      </c>
      <c r="C250" s="6">
        <f>+C241</f>
        <v>3.56</v>
      </c>
      <c r="D250" s="6">
        <f t="shared" ref="D250:E250" si="4">+D241</f>
        <v>0</v>
      </c>
      <c r="E250" s="12">
        <f t="shared" si="2"/>
        <v>3.56</v>
      </c>
    </row>
    <row r="251" spans="2:8" outlineLevel="1" x14ac:dyDescent="0.3">
      <c r="B251" s="7">
        <v>43644</v>
      </c>
      <c r="C251" s="6">
        <f t="shared" ref="C251:E251" si="5">+C242</f>
        <v>3.56</v>
      </c>
      <c r="D251" s="6">
        <f t="shared" si="5"/>
        <v>0</v>
      </c>
      <c r="E251" s="12">
        <f t="shared" si="2"/>
        <v>3.56</v>
      </c>
    </row>
    <row r="252" spans="2:8" outlineLevel="1" x14ac:dyDescent="0.3">
      <c r="B252" s="7">
        <v>43688</v>
      </c>
      <c r="C252" s="6">
        <f t="shared" ref="C252:E252" si="6">+C243</f>
        <v>0</v>
      </c>
      <c r="D252" s="6">
        <f t="shared" si="6"/>
        <v>75</v>
      </c>
      <c r="E252" s="13">
        <f t="shared" si="2"/>
        <v>75</v>
      </c>
      <c r="G252" s="20" t="s">
        <v>72</v>
      </c>
      <c r="H252" s="21">
        <f>+XIRR(E246:E252,B246:B252)</f>
        <v>6.0799643397331238E-2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2EDB-9A59-48E1-9C6C-9829C63FDBF9}">
  <sheetPr>
    <outlinePr summaryBelow="0"/>
  </sheetPr>
  <dimension ref="A1:O166"/>
  <sheetViews>
    <sheetView showGridLines="0" workbookViewId="0">
      <selection activeCell="D166" sqref="D166"/>
    </sheetView>
  </sheetViews>
  <sheetFormatPr baseColWidth="10" defaultColWidth="11.5546875" defaultRowHeight="14.4" outlineLevelRow="1" x14ac:dyDescent="0.3"/>
  <cols>
    <col min="1" max="1" width="5.5546875" style="3" customWidth="1"/>
    <col min="2" max="6" width="11.5546875" style="3" customWidth="1"/>
    <col min="7" max="8" width="11.5546875" style="6" customWidth="1"/>
    <col min="9" max="10" width="11.5546875" style="6"/>
    <col min="11" max="11" width="13.33203125" style="6" bestFit="1" customWidth="1"/>
    <col min="12" max="16384" width="11.5546875" style="3"/>
  </cols>
  <sheetData>
    <row r="1" spans="1:15" x14ac:dyDescent="0.3">
      <c r="A1" s="2" t="s">
        <v>3</v>
      </c>
    </row>
    <row r="3" spans="1:15" x14ac:dyDescent="0.3">
      <c r="A3" s="4" t="s">
        <v>36</v>
      </c>
    </row>
    <row r="5" spans="1:15" x14ac:dyDescent="0.3">
      <c r="A5" s="3" t="s">
        <v>38</v>
      </c>
      <c r="B5" s="3" t="s">
        <v>40</v>
      </c>
    </row>
    <row r="7" spans="1:15" outlineLevel="1" x14ac:dyDescent="0.3">
      <c r="B7" s="4" t="s">
        <v>74</v>
      </c>
    </row>
    <row r="8" spans="1:15" outlineLevel="1" x14ac:dyDescent="0.3">
      <c r="B8" s="4" t="s">
        <v>75</v>
      </c>
    </row>
    <row r="9" spans="1:15" outlineLevel="1" x14ac:dyDescent="0.3">
      <c r="B9" s="4" t="s">
        <v>76</v>
      </c>
    </row>
    <row r="10" spans="1:15" outlineLevel="1" x14ac:dyDescent="0.3"/>
    <row r="11" spans="1:15" x14ac:dyDescent="0.3">
      <c r="A11" s="3" t="s">
        <v>41</v>
      </c>
      <c r="B11" s="3" t="s">
        <v>42</v>
      </c>
    </row>
    <row r="13" spans="1:15" outlineLevel="1" x14ac:dyDescent="0.3">
      <c r="B13" s="1" t="s">
        <v>77</v>
      </c>
      <c r="C13" s="1" t="s">
        <v>84</v>
      </c>
      <c r="J13" s="1" t="s">
        <v>83</v>
      </c>
      <c r="K13" s="1" t="s">
        <v>85</v>
      </c>
      <c r="O13" s="6"/>
    </row>
    <row r="14" spans="1:15" outlineLevel="1" x14ac:dyDescent="0.3">
      <c r="J14" s="3"/>
      <c r="K14" s="3"/>
      <c r="O14" s="6"/>
    </row>
    <row r="15" spans="1:15" outlineLevel="1" x14ac:dyDescent="0.3">
      <c r="B15" s="6" t="s">
        <v>56</v>
      </c>
      <c r="C15" s="6" t="s">
        <v>80</v>
      </c>
      <c r="D15" s="6" t="s">
        <v>81</v>
      </c>
      <c r="E15" s="6" t="s">
        <v>78</v>
      </c>
      <c r="F15" s="6" t="s">
        <v>79</v>
      </c>
      <c r="G15" s="11" t="s">
        <v>82</v>
      </c>
      <c r="H15" s="3"/>
      <c r="I15" s="3"/>
      <c r="J15" s="6" t="s">
        <v>56</v>
      </c>
      <c r="K15" s="6" t="s">
        <v>80</v>
      </c>
      <c r="L15" s="6" t="s">
        <v>81</v>
      </c>
      <c r="M15" s="6" t="s">
        <v>78</v>
      </c>
      <c r="N15" s="6" t="s">
        <v>79</v>
      </c>
      <c r="O15" s="11" t="s">
        <v>82</v>
      </c>
    </row>
    <row r="16" spans="1:15" outlineLevel="1" x14ac:dyDescent="0.3">
      <c r="B16" s="7">
        <v>44386</v>
      </c>
      <c r="C16" s="6">
        <v>100</v>
      </c>
      <c r="D16" s="6"/>
      <c r="E16" s="6">
        <v>0.125</v>
      </c>
      <c r="F16" s="6">
        <f>+E16*C16/100</f>
        <v>0.125</v>
      </c>
      <c r="G16" s="25">
        <f>+F16+D16</f>
        <v>0.125</v>
      </c>
      <c r="H16" s="3"/>
      <c r="I16" s="3"/>
      <c r="J16" s="7">
        <v>44386</v>
      </c>
      <c r="K16" s="24">
        <v>100</v>
      </c>
      <c r="L16" s="22"/>
      <c r="M16" s="6">
        <v>0.125</v>
      </c>
      <c r="N16" s="22">
        <f>+M16*K16/100</f>
        <v>0.125</v>
      </c>
      <c r="O16" s="25">
        <f>+N16+L16</f>
        <v>0.125</v>
      </c>
    </row>
    <row r="17" spans="2:15" outlineLevel="1" x14ac:dyDescent="0.3">
      <c r="B17" s="7">
        <v>44570</v>
      </c>
      <c r="C17" s="6">
        <v>100</v>
      </c>
      <c r="D17" s="6"/>
      <c r="E17" s="6">
        <f>1.125/2</f>
        <v>0.5625</v>
      </c>
      <c r="F17" s="6">
        <f>+E17*C16/100</f>
        <v>0.5625</v>
      </c>
      <c r="G17" s="25">
        <f t="shared" ref="G17:G44" si="0">+F17+D17</f>
        <v>0.5625</v>
      </c>
      <c r="H17" s="3"/>
      <c r="I17" s="3"/>
      <c r="J17" s="7">
        <v>44570</v>
      </c>
      <c r="K17" s="24">
        <v>100</v>
      </c>
      <c r="L17" s="22"/>
      <c r="M17" s="6">
        <f>1.125/2</f>
        <v>0.5625</v>
      </c>
      <c r="N17" s="22">
        <f>+M17*K16/100</f>
        <v>0.5625</v>
      </c>
      <c r="O17" s="25">
        <f t="shared" ref="O17:O44" si="1">+N17+L17</f>
        <v>0.5625</v>
      </c>
    </row>
    <row r="18" spans="2:15" outlineLevel="1" x14ac:dyDescent="0.3">
      <c r="B18" s="7">
        <v>44751</v>
      </c>
      <c r="C18" s="6">
        <v>100</v>
      </c>
      <c r="D18" s="6"/>
      <c r="E18" s="6">
        <f>1.125/2</f>
        <v>0.5625</v>
      </c>
      <c r="F18" s="6">
        <f t="shared" ref="F18:F44" si="2">+E18*C17/100</f>
        <v>0.5625</v>
      </c>
      <c r="G18" s="25">
        <f t="shared" si="0"/>
        <v>0.5625</v>
      </c>
      <c r="H18" s="3"/>
      <c r="I18" s="3"/>
      <c r="J18" s="7">
        <v>44751</v>
      </c>
      <c r="K18" s="24">
        <v>100</v>
      </c>
      <c r="L18" s="22"/>
      <c r="M18" s="6">
        <f>1.125/2</f>
        <v>0.5625</v>
      </c>
      <c r="N18" s="22">
        <f t="shared" ref="N18:N44" si="3">+M18*K17/100</f>
        <v>0.5625</v>
      </c>
      <c r="O18" s="25">
        <f t="shared" si="1"/>
        <v>0.5625</v>
      </c>
    </row>
    <row r="19" spans="2:15" outlineLevel="1" x14ac:dyDescent="0.3">
      <c r="B19" s="7">
        <v>44935</v>
      </c>
      <c r="C19" s="6">
        <v>100</v>
      </c>
      <c r="D19" s="6"/>
      <c r="E19" s="6">
        <f>1.5/2</f>
        <v>0.75</v>
      </c>
      <c r="F19" s="6">
        <f t="shared" si="2"/>
        <v>0.75</v>
      </c>
      <c r="G19" s="25">
        <f t="shared" si="0"/>
        <v>0.75</v>
      </c>
      <c r="H19" s="3"/>
      <c r="I19" s="3"/>
      <c r="J19" s="7">
        <v>44935</v>
      </c>
      <c r="K19" s="24">
        <v>100</v>
      </c>
      <c r="L19" s="22"/>
      <c r="M19" s="6">
        <f>1.5/2</f>
        <v>0.75</v>
      </c>
      <c r="N19" s="22">
        <f t="shared" si="3"/>
        <v>0.75</v>
      </c>
      <c r="O19" s="25">
        <f t="shared" si="1"/>
        <v>0.75</v>
      </c>
    </row>
    <row r="20" spans="2:15" outlineLevel="1" x14ac:dyDescent="0.3">
      <c r="B20" s="7">
        <v>45116</v>
      </c>
      <c r="C20" s="6">
        <v>100</v>
      </c>
      <c r="D20" s="6"/>
      <c r="E20" s="6">
        <f>1.5/2</f>
        <v>0.75</v>
      </c>
      <c r="F20" s="6">
        <f t="shared" si="2"/>
        <v>0.75</v>
      </c>
      <c r="G20" s="25">
        <f t="shared" si="0"/>
        <v>0.75</v>
      </c>
      <c r="H20" s="3"/>
      <c r="I20" s="3"/>
      <c r="J20" s="7">
        <v>45116</v>
      </c>
      <c r="K20" s="24">
        <v>100</v>
      </c>
      <c r="L20" s="22"/>
      <c r="M20" s="6">
        <f>1.5/2</f>
        <v>0.75</v>
      </c>
      <c r="N20" s="22">
        <f t="shared" si="3"/>
        <v>0.75</v>
      </c>
      <c r="O20" s="25">
        <f t="shared" si="1"/>
        <v>0.75</v>
      </c>
    </row>
    <row r="21" spans="2:15" outlineLevel="1" x14ac:dyDescent="0.3">
      <c r="B21" s="7">
        <v>45300</v>
      </c>
      <c r="C21" s="6">
        <v>100</v>
      </c>
      <c r="D21" s="6"/>
      <c r="E21" s="6">
        <f>3.625/2</f>
        <v>1.8125</v>
      </c>
      <c r="F21" s="6">
        <f t="shared" si="2"/>
        <v>1.8125</v>
      </c>
      <c r="G21" s="25">
        <f t="shared" si="0"/>
        <v>1.8125</v>
      </c>
      <c r="H21" s="3"/>
      <c r="I21" s="3"/>
      <c r="J21" s="7">
        <v>45300</v>
      </c>
      <c r="K21" s="24">
        <v>100</v>
      </c>
      <c r="L21" s="22"/>
      <c r="M21" s="6">
        <f>3.625/2</f>
        <v>1.8125</v>
      </c>
      <c r="N21" s="22">
        <f t="shared" si="3"/>
        <v>1.8125</v>
      </c>
      <c r="O21" s="25">
        <f t="shared" si="1"/>
        <v>1.8125</v>
      </c>
    </row>
    <row r="22" spans="2:15" outlineLevel="1" x14ac:dyDescent="0.3">
      <c r="B22" s="7">
        <v>45482</v>
      </c>
      <c r="C22" s="6">
        <v>100</v>
      </c>
      <c r="D22" s="6"/>
      <c r="E22" s="6">
        <f>3.625/2</f>
        <v>1.8125</v>
      </c>
      <c r="F22" s="6">
        <f t="shared" si="2"/>
        <v>1.8125</v>
      </c>
      <c r="G22" s="25">
        <f t="shared" si="0"/>
        <v>1.8125</v>
      </c>
      <c r="H22" s="3"/>
      <c r="I22" s="3"/>
      <c r="J22" s="7">
        <v>45482</v>
      </c>
      <c r="K22" s="24">
        <v>100</v>
      </c>
      <c r="L22" s="22"/>
      <c r="M22" s="6">
        <f>3.625/2</f>
        <v>1.8125</v>
      </c>
      <c r="N22" s="22">
        <f t="shared" si="3"/>
        <v>1.8125</v>
      </c>
      <c r="O22" s="25">
        <f t="shared" si="1"/>
        <v>1.8125</v>
      </c>
    </row>
    <row r="23" spans="2:15" outlineLevel="1" x14ac:dyDescent="0.3">
      <c r="B23" s="7">
        <v>45666</v>
      </c>
      <c r="C23" s="6">
        <v>100</v>
      </c>
      <c r="D23" s="6"/>
      <c r="E23" s="6">
        <f>4.125/2</f>
        <v>2.0625</v>
      </c>
      <c r="F23" s="6">
        <f t="shared" si="2"/>
        <v>2.0625</v>
      </c>
      <c r="G23" s="25">
        <f t="shared" si="0"/>
        <v>2.0625</v>
      </c>
      <c r="H23" s="3"/>
      <c r="I23" s="3"/>
      <c r="J23" s="7">
        <v>45666</v>
      </c>
      <c r="K23" s="24">
        <f t="shared" ref="K23:K34" si="4">+K22-L23</f>
        <v>97.727272727272734</v>
      </c>
      <c r="L23" s="22">
        <f>100/44</f>
        <v>2.2727272727272729</v>
      </c>
      <c r="M23" s="6">
        <f>4.125/2</f>
        <v>2.0625</v>
      </c>
      <c r="N23" s="22">
        <f t="shared" si="3"/>
        <v>2.0625</v>
      </c>
      <c r="O23" s="25">
        <f t="shared" si="1"/>
        <v>4.3352272727272734</v>
      </c>
    </row>
    <row r="24" spans="2:15" outlineLevel="1" x14ac:dyDescent="0.3">
      <c r="B24" s="7">
        <v>45847</v>
      </c>
      <c r="C24" s="6">
        <v>100</v>
      </c>
      <c r="D24" s="6"/>
      <c r="E24" s="6">
        <f t="shared" ref="E24:E28" si="5">4.125/2</f>
        <v>2.0625</v>
      </c>
      <c r="F24" s="6">
        <f t="shared" si="2"/>
        <v>2.0625</v>
      </c>
      <c r="G24" s="25">
        <f t="shared" si="0"/>
        <v>2.0625</v>
      </c>
      <c r="H24" s="3"/>
      <c r="I24" s="3"/>
      <c r="J24" s="7">
        <v>45847</v>
      </c>
      <c r="K24" s="24">
        <f t="shared" si="4"/>
        <v>95.454545454545467</v>
      </c>
      <c r="L24" s="22">
        <f t="shared" ref="L24:L66" si="6">100/44</f>
        <v>2.2727272727272729</v>
      </c>
      <c r="M24" s="6">
        <f t="shared" ref="M24:M28" si="7">4.125/2</f>
        <v>2.0625</v>
      </c>
      <c r="N24" s="22">
        <f t="shared" si="3"/>
        <v>2.015625</v>
      </c>
      <c r="O24" s="25">
        <f t="shared" si="1"/>
        <v>4.2883522727272734</v>
      </c>
    </row>
    <row r="25" spans="2:15" outlineLevel="1" x14ac:dyDescent="0.3">
      <c r="B25" s="7">
        <v>46031</v>
      </c>
      <c r="C25" s="6">
        <v>100</v>
      </c>
      <c r="D25" s="6"/>
      <c r="E25" s="6">
        <f t="shared" si="5"/>
        <v>2.0625</v>
      </c>
      <c r="F25" s="6">
        <f t="shared" si="2"/>
        <v>2.0625</v>
      </c>
      <c r="G25" s="25">
        <f t="shared" si="0"/>
        <v>2.0625</v>
      </c>
      <c r="H25" s="3"/>
      <c r="I25" s="3"/>
      <c r="J25" s="7">
        <v>46031</v>
      </c>
      <c r="K25" s="24">
        <f t="shared" si="4"/>
        <v>93.181818181818201</v>
      </c>
      <c r="L25" s="22">
        <f t="shared" si="6"/>
        <v>2.2727272727272729</v>
      </c>
      <c r="M25" s="6">
        <f t="shared" si="7"/>
        <v>2.0625</v>
      </c>
      <c r="N25" s="22">
        <f t="shared" si="3"/>
        <v>1.9687500000000002</v>
      </c>
      <c r="O25" s="25">
        <f t="shared" si="1"/>
        <v>4.2414772727272734</v>
      </c>
    </row>
    <row r="26" spans="2:15" outlineLevel="1" x14ac:dyDescent="0.3">
      <c r="B26" s="7">
        <v>46212</v>
      </c>
      <c r="C26" s="6">
        <v>100</v>
      </c>
      <c r="D26" s="6"/>
      <c r="E26" s="6">
        <f t="shared" si="5"/>
        <v>2.0625</v>
      </c>
      <c r="F26" s="6">
        <f t="shared" si="2"/>
        <v>2.0625</v>
      </c>
      <c r="G26" s="25">
        <f t="shared" si="0"/>
        <v>2.0625</v>
      </c>
      <c r="H26" s="3"/>
      <c r="I26" s="3"/>
      <c r="J26" s="7">
        <v>46212</v>
      </c>
      <c r="K26" s="24">
        <f t="shared" si="4"/>
        <v>90.909090909090935</v>
      </c>
      <c r="L26" s="22">
        <f t="shared" si="6"/>
        <v>2.2727272727272729</v>
      </c>
      <c r="M26" s="6">
        <f t="shared" si="7"/>
        <v>2.0625</v>
      </c>
      <c r="N26" s="22">
        <f t="shared" si="3"/>
        <v>1.9218750000000002</v>
      </c>
      <c r="O26" s="25">
        <f t="shared" si="1"/>
        <v>4.1946022727272734</v>
      </c>
    </row>
    <row r="27" spans="2:15" outlineLevel="1" x14ac:dyDescent="0.3">
      <c r="B27" s="7">
        <v>46396</v>
      </c>
      <c r="C27" s="6">
        <v>100</v>
      </c>
      <c r="D27" s="6"/>
      <c r="E27" s="6">
        <f t="shared" si="5"/>
        <v>2.0625</v>
      </c>
      <c r="F27" s="6">
        <f t="shared" si="2"/>
        <v>2.0625</v>
      </c>
      <c r="G27" s="25">
        <f t="shared" si="0"/>
        <v>2.0625</v>
      </c>
      <c r="H27" s="3"/>
      <c r="I27" s="3"/>
      <c r="J27" s="7">
        <v>46396</v>
      </c>
      <c r="K27" s="24">
        <f t="shared" si="4"/>
        <v>88.636363636363669</v>
      </c>
      <c r="L27" s="22">
        <f t="shared" si="6"/>
        <v>2.2727272727272729</v>
      </c>
      <c r="M27" s="6">
        <f t="shared" si="7"/>
        <v>2.0625</v>
      </c>
      <c r="N27" s="22">
        <f t="shared" si="3"/>
        <v>1.8750000000000007</v>
      </c>
      <c r="O27" s="25">
        <f t="shared" si="1"/>
        <v>4.1477272727272734</v>
      </c>
    </row>
    <row r="28" spans="2:15" outlineLevel="1" x14ac:dyDescent="0.3">
      <c r="B28" s="7">
        <v>46577</v>
      </c>
      <c r="C28" s="6">
        <v>100</v>
      </c>
      <c r="D28" s="6"/>
      <c r="E28" s="6">
        <f t="shared" si="5"/>
        <v>2.0625</v>
      </c>
      <c r="F28" s="6">
        <f t="shared" si="2"/>
        <v>2.0625</v>
      </c>
      <c r="G28" s="25">
        <f t="shared" si="0"/>
        <v>2.0625</v>
      </c>
      <c r="H28" s="3"/>
      <c r="I28" s="3"/>
      <c r="J28" s="7">
        <v>46577</v>
      </c>
      <c r="K28" s="24">
        <f t="shared" si="4"/>
        <v>86.363636363636402</v>
      </c>
      <c r="L28" s="22">
        <f t="shared" si="6"/>
        <v>2.2727272727272729</v>
      </c>
      <c r="M28" s="6">
        <f t="shared" si="7"/>
        <v>2.0625</v>
      </c>
      <c r="N28" s="22">
        <f t="shared" si="3"/>
        <v>1.8281250000000007</v>
      </c>
      <c r="O28" s="25">
        <f t="shared" si="1"/>
        <v>4.1008522727272734</v>
      </c>
    </row>
    <row r="29" spans="2:15" outlineLevel="1" x14ac:dyDescent="0.3">
      <c r="B29" s="7">
        <v>46761</v>
      </c>
      <c r="C29" s="6">
        <v>100</v>
      </c>
      <c r="D29" s="6"/>
      <c r="E29" s="6">
        <f>4.75/2</f>
        <v>2.375</v>
      </c>
      <c r="F29" s="6">
        <f t="shared" si="2"/>
        <v>2.375</v>
      </c>
      <c r="G29" s="25">
        <f t="shared" si="0"/>
        <v>2.375</v>
      </c>
      <c r="H29" s="3"/>
      <c r="I29" s="3"/>
      <c r="J29" s="7">
        <v>46761</v>
      </c>
      <c r="K29" s="24">
        <f t="shared" si="4"/>
        <v>84.090909090909136</v>
      </c>
      <c r="L29" s="22">
        <f t="shared" si="6"/>
        <v>2.2727272727272729</v>
      </c>
      <c r="M29" s="6">
        <f>4.75/2</f>
        <v>2.375</v>
      </c>
      <c r="N29" s="22">
        <f t="shared" si="3"/>
        <v>2.0511363636363646</v>
      </c>
      <c r="O29" s="25">
        <f t="shared" si="1"/>
        <v>4.3238636363636376</v>
      </c>
    </row>
    <row r="30" spans="2:15" outlineLevel="1" x14ac:dyDescent="0.3">
      <c r="B30" s="7">
        <v>46943</v>
      </c>
      <c r="C30" s="6">
        <v>100</v>
      </c>
      <c r="D30" s="6"/>
      <c r="E30" s="6">
        <f>4.75/2</f>
        <v>2.375</v>
      </c>
      <c r="F30" s="6">
        <f t="shared" si="2"/>
        <v>2.375</v>
      </c>
      <c r="G30" s="25">
        <f t="shared" si="0"/>
        <v>2.375</v>
      </c>
      <c r="H30" s="3"/>
      <c r="I30" s="3"/>
      <c r="J30" s="7">
        <v>46943</v>
      </c>
      <c r="K30" s="24">
        <f t="shared" si="4"/>
        <v>81.81818181818187</v>
      </c>
      <c r="L30" s="22">
        <f t="shared" si="6"/>
        <v>2.2727272727272729</v>
      </c>
      <c r="M30" s="6">
        <f>4.75/2</f>
        <v>2.375</v>
      </c>
      <c r="N30" s="22">
        <f t="shared" si="3"/>
        <v>1.9971590909090922</v>
      </c>
      <c r="O30" s="25">
        <f t="shared" si="1"/>
        <v>4.2698863636363651</v>
      </c>
    </row>
    <row r="31" spans="2:15" outlineLevel="1" x14ac:dyDescent="0.3">
      <c r="B31" s="7">
        <v>47127</v>
      </c>
      <c r="C31" s="6">
        <v>100</v>
      </c>
      <c r="D31" s="6"/>
      <c r="E31" s="6">
        <f>5/2</f>
        <v>2.5</v>
      </c>
      <c r="F31" s="6">
        <f t="shared" si="2"/>
        <v>2.5</v>
      </c>
      <c r="G31" s="25">
        <f t="shared" si="0"/>
        <v>2.5</v>
      </c>
      <c r="H31" s="3"/>
      <c r="I31" s="3"/>
      <c r="J31" s="7">
        <v>47127</v>
      </c>
      <c r="K31" s="24">
        <f t="shared" si="4"/>
        <v>79.545454545454604</v>
      </c>
      <c r="L31" s="22">
        <f t="shared" si="6"/>
        <v>2.2727272727272729</v>
      </c>
      <c r="M31" s="6">
        <f>5/2</f>
        <v>2.5</v>
      </c>
      <c r="N31" s="22">
        <f t="shared" si="3"/>
        <v>2.0454545454545467</v>
      </c>
      <c r="O31" s="25">
        <f t="shared" si="1"/>
        <v>4.3181818181818201</v>
      </c>
    </row>
    <row r="32" spans="2:15" outlineLevel="1" x14ac:dyDescent="0.3">
      <c r="B32" s="7">
        <v>47308</v>
      </c>
      <c r="C32" s="6">
        <v>100</v>
      </c>
      <c r="D32" s="6"/>
      <c r="E32" s="6">
        <f>5/2</f>
        <v>2.5</v>
      </c>
      <c r="F32" s="6">
        <f t="shared" si="2"/>
        <v>2.5</v>
      </c>
      <c r="G32" s="25">
        <f t="shared" si="0"/>
        <v>2.5</v>
      </c>
      <c r="H32" s="3"/>
      <c r="I32" s="3"/>
      <c r="J32" s="7">
        <v>47308</v>
      </c>
      <c r="K32" s="24">
        <f t="shared" si="4"/>
        <v>77.272727272727337</v>
      </c>
      <c r="L32" s="22">
        <f t="shared" si="6"/>
        <v>2.2727272727272729</v>
      </c>
      <c r="M32" s="6">
        <f>5/2</f>
        <v>2.5</v>
      </c>
      <c r="N32" s="22">
        <f t="shared" si="3"/>
        <v>1.9886363636363651</v>
      </c>
      <c r="O32" s="25">
        <f t="shared" si="1"/>
        <v>4.2613636363636385</v>
      </c>
    </row>
    <row r="33" spans="2:15" outlineLevel="1" x14ac:dyDescent="0.3">
      <c r="B33" s="7">
        <v>47492</v>
      </c>
      <c r="C33" s="6">
        <v>100</v>
      </c>
      <c r="D33" s="6"/>
      <c r="E33" s="6">
        <f t="shared" ref="E33:E44" si="8">5/2</f>
        <v>2.5</v>
      </c>
      <c r="F33" s="6">
        <f t="shared" si="2"/>
        <v>2.5</v>
      </c>
      <c r="G33" s="25">
        <f t="shared" si="0"/>
        <v>2.5</v>
      </c>
      <c r="H33" s="3"/>
      <c r="I33" s="3"/>
      <c r="J33" s="7">
        <v>47492</v>
      </c>
      <c r="K33" s="24">
        <f t="shared" si="4"/>
        <v>75.000000000000071</v>
      </c>
      <c r="L33" s="22">
        <f t="shared" si="6"/>
        <v>2.2727272727272729</v>
      </c>
      <c r="M33" s="6">
        <f t="shared" ref="M33:M66" si="9">5/2</f>
        <v>2.5</v>
      </c>
      <c r="N33" s="22">
        <f t="shared" si="3"/>
        <v>1.9318181818181837</v>
      </c>
      <c r="O33" s="25">
        <f t="shared" si="1"/>
        <v>4.2045454545454568</v>
      </c>
    </row>
    <row r="34" spans="2:15" outlineLevel="1" x14ac:dyDescent="0.3">
      <c r="B34" s="7">
        <v>47673</v>
      </c>
      <c r="C34" s="6">
        <v>100</v>
      </c>
      <c r="D34" s="6"/>
      <c r="E34" s="6">
        <f t="shared" si="8"/>
        <v>2.5</v>
      </c>
      <c r="F34" s="6">
        <f t="shared" si="2"/>
        <v>2.5</v>
      </c>
      <c r="G34" s="25">
        <f t="shared" si="0"/>
        <v>2.5</v>
      </c>
      <c r="H34" s="3"/>
      <c r="I34" s="3"/>
      <c r="J34" s="7">
        <v>47673</v>
      </c>
      <c r="K34" s="24">
        <f t="shared" si="4"/>
        <v>72.727272727272805</v>
      </c>
      <c r="L34" s="22">
        <f t="shared" si="6"/>
        <v>2.2727272727272729</v>
      </c>
      <c r="M34" s="6">
        <f t="shared" si="9"/>
        <v>2.5</v>
      </c>
      <c r="N34" s="22">
        <f t="shared" si="3"/>
        <v>1.8750000000000018</v>
      </c>
      <c r="O34" s="25">
        <f t="shared" si="1"/>
        <v>4.1477272727272751</v>
      </c>
    </row>
    <row r="35" spans="2:15" outlineLevel="1" x14ac:dyDescent="0.3">
      <c r="B35" s="7">
        <v>47857</v>
      </c>
      <c r="C35" s="6">
        <f>+C34-D35</f>
        <v>90</v>
      </c>
      <c r="D35" s="6">
        <v>10</v>
      </c>
      <c r="E35" s="6">
        <f t="shared" si="8"/>
        <v>2.5</v>
      </c>
      <c r="F35" s="6">
        <f t="shared" si="2"/>
        <v>2.5</v>
      </c>
      <c r="G35" s="25">
        <f t="shared" si="0"/>
        <v>12.5</v>
      </c>
      <c r="H35" s="3"/>
      <c r="I35" s="3"/>
      <c r="J35" s="7">
        <v>47857</v>
      </c>
      <c r="K35" s="24">
        <f>+K34-L35</f>
        <v>70.454545454545539</v>
      </c>
      <c r="L35" s="22">
        <f t="shared" si="6"/>
        <v>2.2727272727272729</v>
      </c>
      <c r="M35" s="6">
        <f t="shared" si="9"/>
        <v>2.5</v>
      </c>
      <c r="N35" s="22">
        <f t="shared" si="3"/>
        <v>1.8181818181818201</v>
      </c>
      <c r="O35" s="25">
        <f t="shared" si="1"/>
        <v>4.0909090909090935</v>
      </c>
    </row>
    <row r="36" spans="2:15" outlineLevel="1" x14ac:dyDescent="0.3">
      <c r="B36" s="7">
        <v>48038</v>
      </c>
      <c r="C36" s="6">
        <f t="shared" ref="C36:C44" si="10">+C35-D36</f>
        <v>80</v>
      </c>
      <c r="D36" s="6">
        <v>10</v>
      </c>
      <c r="E36" s="6">
        <f t="shared" si="8"/>
        <v>2.5</v>
      </c>
      <c r="F36" s="6">
        <f t="shared" si="2"/>
        <v>2.25</v>
      </c>
      <c r="G36" s="25">
        <f t="shared" si="0"/>
        <v>12.25</v>
      </c>
      <c r="H36" s="3"/>
      <c r="I36" s="3"/>
      <c r="J36" s="7">
        <v>48038</v>
      </c>
      <c r="K36" s="24">
        <f t="shared" ref="K36:K64" si="11">+K35-L36</f>
        <v>68.181818181818272</v>
      </c>
      <c r="L36" s="22">
        <f t="shared" si="6"/>
        <v>2.2727272727272729</v>
      </c>
      <c r="M36" s="6">
        <f t="shared" si="9"/>
        <v>2.5</v>
      </c>
      <c r="N36" s="22">
        <f t="shared" si="3"/>
        <v>1.7613636363636385</v>
      </c>
      <c r="O36" s="25">
        <f t="shared" si="1"/>
        <v>4.0340909090909118</v>
      </c>
    </row>
    <row r="37" spans="2:15" outlineLevel="1" x14ac:dyDescent="0.3">
      <c r="B37" s="7">
        <v>48222</v>
      </c>
      <c r="C37" s="6">
        <f t="shared" si="10"/>
        <v>70</v>
      </c>
      <c r="D37" s="6">
        <v>10</v>
      </c>
      <c r="E37" s="6">
        <f t="shared" si="8"/>
        <v>2.5</v>
      </c>
      <c r="F37" s="6">
        <f t="shared" si="2"/>
        <v>2</v>
      </c>
      <c r="G37" s="25">
        <f t="shared" si="0"/>
        <v>12</v>
      </c>
      <c r="H37" s="3"/>
      <c r="I37" s="3"/>
      <c r="J37" s="7">
        <v>48222</v>
      </c>
      <c r="K37" s="24">
        <f t="shared" si="11"/>
        <v>65.909090909091006</v>
      </c>
      <c r="L37" s="22">
        <f t="shared" si="6"/>
        <v>2.2727272727272729</v>
      </c>
      <c r="M37" s="6">
        <f t="shared" si="9"/>
        <v>2.5</v>
      </c>
      <c r="N37" s="22">
        <f t="shared" si="3"/>
        <v>1.7045454545454566</v>
      </c>
      <c r="O37" s="25">
        <f t="shared" si="1"/>
        <v>3.9772727272727293</v>
      </c>
    </row>
    <row r="38" spans="2:15" outlineLevel="1" x14ac:dyDescent="0.3">
      <c r="B38" s="7">
        <v>48404</v>
      </c>
      <c r="C38" s="6">
        <f t="shared" si="10"/>
        <v>60</v>
      </c>
      <c r="D38" s="6">
        <v>10</v>
      </c>
      <c r="E38" s="6">
        <f t="shared" si="8"/>
        <v>2.5</v>
      </c>
      <c r="F38" s="6">
        <f t="shared" si="2"/>
        <v>1.75</v>
      </c>
      <c r="G38" s="25">
        <f t="shared" si="0"/>
        <v>11.75</v>
      </c>
      <c r="H38" s="3"/>
      <c r="I38" s="3"/>
      <c r="J38" s="7">
        <v>48404</v>
      </c>
      <c r="K38" s="24">
        <f t="shared" si="11"/>
        <v>63.636363636363733</v>
      </c>
      <c r="L38" s="22">
        <f t="shared" si="6"/>
        <v>2.2727272727272729</v>
      </c>
      <c r="M38" s="6">
        <f t="shared" si="9"/>
        <v>2.5</v>
      </c>
      <c r="N38" s="22">
        <f t="shared" si="3"/>
        <v>1.6477272727272751</v>
      </c>
      <c r="O38" s="25">
        <f t="shared" si="1"/>
        <v>3.9204545454545481</v>
      </c>
    </row>
    <row r="39" spans="2:15" outlineLevel="1" x14ac:dyDescent="0.3">
      <c r="B39" s="7">
        <v>48588</v>
      </c>
      <c r="C39" s="6">
        <f t="shared" si="10"/>
        <v>50</v>
      </c>
      <c r="D39" s="6">
        <v>10</v>
      </c>
      <c r="E39" s="6">
        <f t="shared" si="8"/>
        <v>2.5</v>
      </c>
      <c r="F39" s="6">
        <f t="shared" si="2"/>
        <v>1.5</v>
      </c>
      <c r="G39" s="25">
        <f t="shared" si="0"/>
        <v>11.5</v>
      </c>
      <c r="H39" s="3"/>
      <c r="I39" s="3"/>
      <c r="J39" s="7">
        <v>48588</v>
      </c>
      <c r="K39" s="24">
        <f t="shared" si="11"/>
        <v>61.363636363636459</v>
      </c>
      <c r="L39" s="22">
        <f t="shared" si="6"/>
        <v>2.2727272727272729</v>
      </c>
      <c r="M39" s="6">
        <f t="shared" si="9"/>
        <v>2.5</v>
      </c>
      <c r="N39" s="22">
        <f t="shared" si="3"/>
        <v>1.5909090909090933</v>
      </c>
      <c r="O39" s="25">
        <f t="shared" si="1"/>
        <v>3.863636363636366</v>
      </c>
    </row>
    <row r="40" spans="2:15" outlineLevel="1" x14ac:dyDescent="0.3">
      <c r="B40" s="7">
        <v>48769</v>
      </c>
      <c r="C40" s="6">
        <f t="shared" si="10"/>
        <v>40</v>
      </c>
      <c r="D40" s="6">
        <v>10</v>
      </c>
      <c r="E40" s="6">
        <f t="shared" si="8"/>
        <v>2.5</v>
      </c>
      <c r="F40" s="6">
        <f t="shared" si="2"/>
        <v>1.25</v>
      </c>
      <c r="G40" s="25">
        <f t="shared" si="0"/>
        <v>11.25</v>
      </c>
      <c r="H40" s="3"/>
      <c r="I40" s="3"/>
      <c r="J40" s="7">
        <v>48769</v>
      </c>
      <c r="K40" s="24">
        <f t="shared" si="11"/>
        <v>59.090909090909186</v>
      </c>
      <c r="L40" s="22">
        <f t="shared" si="6"/>
        <v>2.2727272727272729</v>
      </c>
      <c r="M40" s="6">
        <f t="shared" si="9"/>
        <v>2.5</v>
      </c>
      <c r="N40" s="22">
        <f t="shared" si="3"/>
        <v>1.5340909090909116</v>
      </c>
      <c r="O40" s="25">
        <f t="shared" si="1"/>
        <v>3.8068181818181843</v>
      </c>
    </row>
    <row r="41" spans="2:15" outlineLevel="1" x14ac:dyDescent="0.3">
      <c r="B41" s="7">
        <v>48953</v>
      </c>
      <c r="C41" s="6">
        <f t="shared" si="10"/>
        <v>30</v>
      </c>
      <c r="D41" s="6">
        <v>10</v>
      </c>
      <c r="E41" s="6">
        <f t="shared" si="8"/>
        <v>2.5</v>
      </c>
      <c r="F41" s="6">
        <f t="shared" si="2"/>
        <v>1</v>
      </c>
      <c r="G41" s="25">
        <f t="shared" si="0"/>
        <v>11</v>
      </c>
      <c r="H41" s="3"/>
      <c r="I41" s="3"/>
      <c r="J41" s="7">
        <v>48953</v>
      </c>
      <c r="K41" s="24">
        <f t="shared" si="11"/>
        <v>56.818181818181912</v>
      </c>
      <c r="L41" s="22">
        <f t="shared" si="6"/>
        <v>2.2727272727272729</v>
      </c>
      <c r="M41" s="6">
        <f t="shared" si="9"/>
        <v>2.5</v>
      </c>
      <c r="N41" s="22">
        <f t="shared" si="3"/>
        <v>1.4772727272727297</v>
      </c>
      <c r="O41" s="25">
        <f t="shared" si="1"/>
        <v>3.7500000000000027</v>
      </c>
    </row>
    <row r="42" spans="2:15" outlineLevel="1" x14ac:dyDescent="0.3">
      <c r="B42" s="7">
        <v>49134</v>
      </c>
      <c r="C42" s="6">
        <f t="shared" si="10"/>
        <v>20</v>
      </c>
      <c r="D42" s="6">
        <v>10</v>
      </c>
      <c r="E42" s="6">
        <f t="shared" si="8"/>
        <v>2.5</v>
      </c>
      <c r="F42" s="6">
        <f t="shared" si="2"/>
        <v>0.75</v>
      </c>
      <c r="G42" s="25">
        <f t="shared" si="0"/>
        <v>10.75</v>
      </c>
      <c r="H42" s="3"/>
      <c r="I42" s="3"/>
      <c r="J42" s="7">
        <v>49134</v>
      </c>
      <c r="K42" s="24">
        <f t="shared" si="11"/>
        <v>54.545454545454639</v>
      </c>
      <c r="L42" s="22">
        <f t="shared" si="6"/>
        <v>2.2727272727272729</v>
      </c>
      <c r="M42" s="6">
        <f t="shared" si="9"/>
        <v>2.5</v>
      </c>
      <c r="N42" s="22">
        <f t="shared" si="3"/>
        <v>1.4204545454545479</v>
      </c>
      <c r="O42" s="25">
        <f t="shared" si="1"/>
        <v>3.693181818181821</v>
      </c>
    </row>
    <row r="43" spans="2:15" outlineLevel="1" x14ac:dyDescent="0.3">
      <c r="B43" s="7">
        <v>49318</v>
      </c>
      <c r="C43" s="6">
        <f t="shared" si="10"/>
        <v>10</v>
      </c>
      <c r="D43" s="6">
        <v>10</v>
      </c>
      <c r="E43" s="6">
        <f t="shared" si="8"/>
        <v>2.5</v>
      </c>
      <c r="F43" s="6">
        <f t="shared" si="2"/>
        <v>0.5</v>
      </c>
      <c r="G43" s="25">
        <f t="shared" si="0"/>
        <v>10.5</v>
      </c>
      <c r="H43" s="3"/>
      <c r="I43" s="3"/>
      <c r="J43" s="7">
        <v>49318</v>
      </c>
      <c r="K43" s="24">
        <f t="shared" si="11"/>
        <v>52.272727272727366</v>
      </c>
      <c r="L43" s="22">
        <f t="shared" si="6"/>
        <v>2.2727272727272729</v>
      </c>
      <c r="M43" s="6">
        <f t="shared" si="9"/>
        <v>2.5</v>
      </c>
      <c r="N43" s="22">
        <f t="shared" si="3"/>
        <v>1.363636363636366</v>
      </c>
      <c r="O43" s="25">
        <f t="shared" si="1"/>
        <v>3.6363636363636389</v>
      </c>
    </row>
    <row r="44" spans="2:15" outlineLevel="1" x14ac:dyDescent="0.3">
      <c r="B44" s="7">
        <v>49499</v>
      </c>
      <c r="C44" s="6">
        <f t="shared" si="10"/>
        <v>0</v>
      </c>
      <c r="D44" s="6">
        <v>10</v>
      </c>
      <c r="E44" s="6">
        <f t="shared" si="8"/>
        <v>2.5</v>
      </c>
      <c r="F44" s="6">
        <f t="shared" si="2"/>
        <v>0.25</v>
      </c>
      <c r="G44" s="26">
        <f t="shared" si="0"/>
        <v>10.25</v>
      </c>
      <c r="H44" s="3"/>
      <c r="I44" s="3"/>
      <c r="J44" s="7">
        <v>49499</v>
      </c>
      <c r="K44" s="24">
        <f t="shared" si="11"/>
        <v>50.000000000000092</v>
      </c>
      <c r="L44" s="22">
        <f t="shared" si="6"/>
        <v>2.2727272727272729</v>
      </c>
      <c r="M44" s="6">
        <f t="shared" si="9"/>
        <v>2.5</v>
      </c>
      <c r="N44" s="22">
        <f t="shared" si="3"/>
        <v>1.3068181818181841</v>
      </c>
      <c r="O44" s="25">
        <f t="shared" si="1"/>
        <v>3.5795454545454568</v>
      </c>
    </row>
    <row r="45" spans="2:15" outlineLevel="1" x14ac:dyDescent="0.3">
      <c r="J45" s="7">
        <v>49683</v>
      </c>
      <c r="K45" s="24">
        <f t="shared" si="11"/>
        <v>47.727272727272819</v>
      </c>
      <c r="L45" s="22">
        <f t="shared" si="6"/>
        <v>2.2727272727272729</v>
      </c>
      <c r="M45" s="6">
        <f t="shared" si="9"/>
        <v>2.5</v>
      </c>
      <c r="N45" s="22">
        <f t="shared" ref="N45:N66" si="12">+M45*K44/100</f>
        <v>1.2500000000000022</v>
      </c>
      <c r="O45" s="25">
        <f t="shared" ref="O45:O66" si="13">+N45+L45</f>
        <v>3.5227272727272751</v>
      </c>
    </row>
    <row r="46" spans="2:15" outlineLevel="1" x14ac:dyDescent="0.3">
      <c r="B46" s="4" t="s">
        <v>86</v>
      </c>
      <c r="J46" s="7">
        <v>49865</v>
      </c>
      <c r="K46" s="24">
        <f t="shared" si="11"/>
        <v>45.454545454545546</v>
      </c>
      <c r="L46" s="22">
        <f t="shared" si="6"/>
        <v>2.2727272727272729</v>
      </c>
      <c r="M46" s="6">
        <f t="shared" si="9"/>
        <v>2.5</v>
      </c>
      <c r="N46" s="22">
        <f t="shared" si="12"/>
        <v>1.1931818181818203</v>
      </c>
      <c r="O46" s="25">
        <f t="shared" si="13"/>
        <v>3.4659090909090935</v>
      </c>
    </row>
    <row r="47" spans="2:15" outlineLevel="1" x14ac:dyDescent="0.3">
      <c r="J47" s="7">
        <v>50049</v>
      </c>
      <c r="K47" s="24">
        <f t="shared" si="11"/>
        <v>43.181818181818272</v>
      </c>
      <c r="L47" s="22">
        <f t="shared" si="6"/>
        <v>2.2727272727272729</v>
      </c>
      <c r="M47" s="6">
        <f t="shared" si="9"/>
        <v>2.5</v>
      </c>
      <c r="N47" s="22">
        <f t="shared" si="12"/>
        <v>1.1363636363636387</v>
      </c>
      <c r="O47" s="25">
        <f t="shared" si="13"/>
        <v>3.4090909090909118</v>
      </c>
    </row>
    <row r="48" spans="2:15" outlineLevel="1" x14ac:dyDescent="0.3">
      <c r="B48" s="8" t="s">
        <v>87</v>
      </c>
      <c r="C48" s="8"/>
      <c r="D48" s="27">
        <v>0.12</v>
      </c>
      <c r="F48" s="10" t="s">
        <v>88</v>
      </c>
      <c r="G48" s="16">
        <f>+XNPV(D48,G16:G44,B16:B44)</f>
        <v>49.150914819481905</v>
      </c>
      <c r="J48" s="7">
        <v>50230</v>
      </c>
      <c r="K48" s="24">
        <f t="shared" si="11"/>
        <v>40.909090909090999</v>
      </c>
      <c r="L48" s="22">
        <f t="shared" si="6"/>
        <v>2.2727272727272729</v>
      </c>
      <c r="M48" s="6">
        <f t="shared" si="9"/>
        <v>2.5</v>
      </c>
      <c r="N48" s="22">
        <f t="shared" si="12"/>
        <v>1.0795454545454568</v>
      </c>
      <c r="O48" s="25">
        <f t="shared" si="13"/>
        <v>3.3522727272727297</v>
      </c>
    </row>
    <row r="49" spans="1:15" outlineLevel="1" x14ac:dyDescent="0.3">
      <c r="G49" s="23"/>
      <c r="J49" s="7">
        <v>50414</v>
      </c>
      <c r="K49" s="24">
        <f t="shared" si="11"/>
        <v>38.636363636363726</v>
      </c>
      <c r="L49" s="22">
        <f t="shared" si="6"/>
        <v>2.2727272727272729</v>
      </c>
      <c r="M49" s="6">
        <f t="shared" si="9"/>
        <v>2.5</v>
      </c>
      <c r="N49" s="22">
        <f t="shared" si="12"/>
        <v>1.0227272727272749</v>
      </c>
      <c r="O49" s="25">
        <f t="shared" si="13"/>
        <v>3.2954545454545476</v>
      </c>
    </row>
    <row r="50" spans="1:15" outlineLevel="1" x14ac:dyDescent="0.3">
      <c r="F50" s="10" t="s">
        <v>89</v>
      </c>
      <c r="G50" s="16">
        <f>+XNPV(D48,O16:O66,J16:J66)</f>
        <v>48.507446981511087</v>
      </c>
      <c r="J50" s="7">
        <v>50595</v>
      </c>
      <c r="K50" s="24">
        <f t="shared" si="11"/>
        <v>36.363636363636452</v>
      </c>
      <c r="L50" s="22">
        <f t="shared" si="6"/>
        <v>2.2727272727272729</v>
      </c>
      <c r="M50" s="6">
        <f t="shared" si="9"/>
        <v>2.5</v>
      </c>
      <c r="N50" s="22">
        <f t="shared" si="12"/>
        <v>0.96590909090909316</v>
      </c>
      <c r="O50" s="25">
        <f t="shared" si="13"/>
        <v>3.238636363636366</v>
      </c>
    </row>
    <row r="51" spans="1:15" outlineLevel="1" x14ac:dyDescent="0.3">
      <c r="J51" s="7">
        <v>50779</v>
      </c>
      <c r="K51" s="24">
        <f t="shared" si="11"/>
        <v>34.090909090909179</v>
      </c>
      <c r="L51" s="22">
        <f t="shared" si="6"/>
        <v>2.2727272727272729</v>
      </c>
      <c r="M51" s="6">
        <f t="shared" si="9"/>
        <v>2.5</v>
      </c>
      <c r="N51" s="22">
        <f t="shared" si="12"/>
        <v>0.90909090909091139</v>
      </c>
      <c r="O51" s="25">
        <f t="shared" si="13"/>
        <v>3.1818181818181843</v>
      </c>
    </row>
    <row r="52" spans="1:15" outlineLevel="1" x14ac:dyDescent="0.3">
      <c r="J52" s="7">
        <v>50960</v>
      </c>
      <c r="K52" s="24">
        <f t="shared" si="11"/>
        <v>31.818181818181905</v>
      </c>
      <c r="L52" s="22">
        <f t="shared" si="6"/>
        <v>2.2727272727272729</v>
      </c>
      <c r="M52" s="6">
        <f t="shared" si="9"/>
        <v>2.5</v>
      </c>
      <c r="N52" s="22">
        <f t="shared" si="12"/>
        <v>0.85227272727272951</v>
      </c>
      <c r="O52" s="25">
        <f t="shared" si="13"/>
        <v>3.1250000000000027</v>
      </c>
    </row>
    <row r="53" spans="1:15" x14ac:dyDescent="0.3">
      <c r="A53" s="3" t="s">
        <v>43</v>
      </c>
      <c r="B53" s="3" t="s">
        <v>44</v>
      </c>
      <c r="G53" s="3"/>
      <c r="H53" s="3"/>
      <c r="J53" s="7">
        <v>51144</v>
      </c>
      <c r="K53" s="24">
        <f t="shared" si="11"/>
        <v>29.545454545454632</v>
      </c>
      <c r="L53" s="22">
        <f t="shared" si="6"/>
        <v>2.2727272727272729</v>
      </c>
      <c r="M53" s="6">
        <f t="shared" si="9"/>
        <v>2.5</v>
      </c>
      <c r="N53" s="22">
        <f t="shared" si="12"/>
        <v>0.79545454545454763</v>
      </c>
      <c r="O53" s="25">
        <f t="shared" si="13"/>
        <v>3.0681818181818206</v>
      </c>
    </row>
    <row r="54" spans="1:15" x14ac:dyDescent="0.3">
      <c r="B54" s="3" t="s">
        <v>49</v>
      </c>
      <c r="G54" s="3"/>
      <c r="H54" s="3"/>
      <c r="J54" s="7">
        <v>51326</v>
      </c>
      <c r="K54" s="24">
        <f t="shared" si="11"/>
        <v>27.272727272727359</v>
      </c>
      <c r="L54" s="22">
        <f t="shared" si="6"/>
        <v>2.2727272727272729</v>
      </c>
      <c r="M54" s="6">
        <f t="shared" si="9"/>
        <v>2.5</v>
      </c>
      <c r="N54" s="22">
        <f t="shared" si="12"/>
        <v>0.73863636363636576</v>
      </c>
      <c r="O54" s="25">
        <f t="shared" si="13"/>
        <v>3.0113636363636385</v>
      </c>
    </row>
    <row r="55" spans="1:15" x14ac:dyDescent="0.3">
      <c r="B55" s="3" t="s">
        <v>48</v>
      </c>
      <c r="G55" s="3"/>
      <c r="H55" s="3"/>
      <c r="J55" s="7">
        <v>51510</v>
      </c>
      <c r="K55" s="24">
        <f t="shared" si="11"/>
        <v>25.000000000000085</v>
      </c>
      <c r="L55" s="22">
        <f t="shared" si="6"/>
        <v>2.2727272727272729</v>
      </c>
      <c r="M55" s="6">
        <f t="shared" si="9"/>
        <v>2.5</v>
      </c>
      <c r="N55" s="22">
        <f t="shared" si="12"/>
        <v>0.68181818181818399</v>
      </c>
      <c r="O55" s="25">
        <f t="shared" si="13"/>
        <v>2.9545454545454568</v>
      </c>
    </row>
    <row r="56" spans="1:15" x14ac:dyDescent="0.3">
      <c r="J56" s="7">
        <v>51691</v>
      </c>
      <c r="K56" s="24">
        <f t="shared" si="11"/>
        <v>22.727272727272812</v>
      </c>
      <c r="L56" s="22">
        <f t="shared" si="6"/>
        <v>2.2727272727272729</v>
      </c>
      <c r="M56" s="6">
        <f t="shared" si="9"/>
        <v>2.5</v>
      </c>
      <c r="N56" s="22">
        <f t="shared" si="12"/>
        <v>0.62500000000000211</v>
      </c>
      <c r="O56" s="25">
        <f t="shared" si="13"/>
        <v>2.8977272727272751</v>
      </c>
    </row>
    <row r="57" spans="1:15" outlineLevel="1" x14ac:dyDescent="0.3">
      <c r="B57" s="4" t="s">
        <v>90</v>
      </c>
      <c r="J57" s="7">
        <v>51875</v>
      </c>
      <c r="K57" s="24">
        <f t="shared" si="11"/>
        <v>20.454545454545539</v>
      </c>
      <c r="L57" s="22">
        <f t="shared" si="6"/>
        <v>2.2727272727272729</v>
      </c>
      <c r="M57" s="6">
        <f t="shared" si="9"/>
        <v>2.5</v>
      </c>
      <c r="N57" s="22">
        <f t="shared" si="12"/>
        <v>0.56818181818182023</v>
      </c>
      <c r="O57" s="25">
        <f t="shared" si="13"/>
        <v>2.840909090909093</v>
      </c>
    </row>
    <row r="58" spans="1:15" outlineLevel="1" x14ac:dyDescent="0.3">
      <c r="J58" s="7">
        <v>52056</v>
      </c>
      <c r="K58" s="24">
        <f t="shared" si="11"/>
        <v>18.181818181818265</v>
      </c>
      <c r="L58" s="22">
        <f t="shared" si="6"/>
        <v>2.2727272727272729</v>
      </c>
      <c r="M58" s="6">
        <f t="shared" si="9"/>
        <v>2.5</v>
      </c>
      <c r="N58" s="22">
        <f t="shared" si="12"/>
        <v>0.51136363636363846</v>
      </c>
      <c r="O58" s="25">
        <f t="shared" si="13"/>
        <v>2.7840909090909114</v>
      </c>
    </row>
    <row r="59" spans="1:15" outlineLevel="1" x14ac:dyDescent="0.3">
      <c r="J59" s="7">
        <v>52240</v>
      </c>
      <c r="K59" s="24">
        <f t="shared" si="11"/>
        <v>15.909090909090992</v>
      </c>
      <c r="L59" s="22">
        <f t="shared" si="6"/>
        <v>2.2727272727272729</v>
      </c>
      <c r="M59" s="6">
        <f t="shared" si="9"/>
        <v>2.5</v>
      </c>
      <c r="N59" s="22">
        <f t="shared" si="12"/>
        <v>0.45454545454545664</v>
      </c>
      <c r="O59" s="25">
        <f t="shared" si="13"/>
        <v>2.7272727272727297</v>
      </c>
    </row>
    <row r="60" spans="1:15" outlineLevel="1" x14ac:dyDescent="0.3">
      <c r="J60" s="7">
        <v>52421</v>
      </c>
      <c r="K60" s="24">
        <f t="shared" si="11"/>
        <v>13.636363636363718</v>
      </c>
      <c r="L60" s="22">
        <f t="shared" si="6"/>
        <v>2.2727272727272729</v>
      </c>
      <c r="M60" s="6">
        <f t="shared" si="9"/>
        <v>2.5</v>
      </c>
      <c r="N60" s="22">
        <f t="shared" si="12"/>
        <v>0.39772727272727482</v>
      </c>
      <c r="O60" s="25">
        <f t="shared" si="13"/>
        <v>2.6704545454545476</v>
      </c>
    </row>
    <row r="61" spans="1:15" outlineLevel="1" x14ac:dyDescent="0.3">
      <c r="J61" s="7">
        <v>52605</v>
      </c>
      <c r="K61" s="24">
        <f t="shared" si="11"/>
        <v>11.363636363636445</v>
      </c>
      <c r="L61" s="22">
        <f t="shared" si="6"/>
        <v>2.2727272727272729</v>
      </c>
      <c r="M61" s="6">
        <f t="shared" si="9"/>
        <v>2.5</v>
      </c>
      <c r="N61" s="22">
        <f t="shared" si="12"/>
        <v>0.34090909090909294</v>
      </c>
      <c r="O61" s="25">
        <f t="shared" si="13"/>
        <v>2.613636363636366</v>
      </c>
    </row>
    <row r="62" spans="1:15" outlineLevel="1" x14ac:dyDescent="0.3">
      <c r="J62" s="7">
        <v>52787</v>
      </c>
      <c r="K62" s="24">
        <f t="shared" si="11"/>
        <v>9.0909090909091717</v>
      </c>
      <c r="L62" s="22">
        <f t="shared" si="6"/>
        <v>2.2727272727272729</v>
      </c>
      <c r="M62" s="6">
        <f t="shared" si="9"/>
        <v>2.5</v>
      </c>
      <c r="N62" s="22">
        <f t="shared" si="12"/>
        <v>0.28409090909091111</v>
      </c>
      <c r="O62" s="25">
        <f t="shared" si="13"/>
        <v>2.5568181818181839</v>
      </c>
    </row>
    <row r="63" spans="1:15" outlineLevel="1" x14ac:dyDescent="0.3">
      <c r="J63" s="7">
        <v>52971</v>
      </c>
      <c r="K63" s="24">
        <f t="shared" si="11"/>
        <v>6.8181818181818983</v>
      </c>
      <c r="L63" s="22">
        <f t="shared" si="6"/>
        <v>2.2727272727272729</v>
      </c>
      <c r="M63" s="6">
        <f t="shared" si="9"/>
        <v>2.5</v>
      </c>
      <c r="N63" s="22">
        <f t="shared" si="12"/>
        <v>0.22727272727272929</v>
      </c>
      <c r="O63" s="25">
        <f t="shared" si="13"/>
        <v>2.5000000000000022</v>
      </c>
    </row>
    <row r="64" spans="1:15" outlineLevel="1" x14ac:dyDescent="0.3">
      <c r="J64" s="7">
        <v>53152</v>
      </c>
      <c r="K64" s="24">
        <f t="shared" si="11"/>
        <v>4.5454545454546249</v>
      </c>
      <c r="L64" s="22">
        <f t="shared" si="6"/>
        <v>2.2727272727272729</v>
      </c>
      <c r="M64" s="6">
        <f t="shared" si="9"/>
        <v>2.5</v>
      </c>
      <c r="N64" s="22">
        <f t="shared" si="12"/>
        <v>0.17045454545454747</v>
      </c>
      <c r="O64" s="25">
        <f t="shared" si="13"/>
        <v>2.4431818181818206</v>
      </c>
    </row>
    <row r="65" spans="1:15" outlineLevel="1" x14ac:dyDescent="0.3">
      <c r="J65" s="7">
        <v>53336</v>
      </c>
      <c r="K65" s="24">
        <f t="shared" ref="K65:K66" si="14">+K64-L65</f>
        <v>2.272727272727352</v>
      </c>
      <c r="L65" s="22">
        <f t="shared" si="6"/>
        <v>2.2727272727272729</v>
      </c>
      <c r="M65" s="6">
        <f t="shared" si="9"/>
        <v>2.5</v>
      </c>
      <c r="N65" s="22">
        <f t="shared" si="12"/>
        <v>0.11363636363636562</v>
      </c>
      <c r="O65" s="25">
        <f t="shared" si="13"/>
        <v>2.3863636363636385</v>
      </c>
    </row>
    <row r="66" spans="1:15" outlineLevel="1" x14ac:dyDescent="0.3">
      <c r="J66" s="7">
        <v>53517</v>
      </c>
      <c r="K66" s="24">
        <f t="shared" si="14"/>
        <v>7.9047879353311146E-14</v>
      </c>
      <c r="L66" s="22">
        <f t="shared" si="6"/>
        <v>2.2727272727272729</v>
      </c>
      <c r="M66" s="6">
        <f t="shared" si="9"/>
        <v>2.5</v>
      </c>
      <c r="N66" s="22">
        <f t="shared" si="12"/>
        <v>5.6818181818183794E-2</v>
      </c>
      <c r="O66" s="26">
        <f t="shared" si="13"/>
        <v>2.3295454545454568</v>
      </c>
    </row>
    <row r="67" spans="1:15" outlineLevel="1" x14ac:dyDescent="0.3"/>
    <row r="68" spans="1:15" x14ac:dyDescent="0.3">
      <c r="A68" s="3" t="s">
        <v>45</v>
      </c>
      <c r="B68" s="3" t="s">
        <v>91</v>
      </c>
      <c r="G68" s="3"/>
      <c r="H68" s="3"/>
    </row>
    <row r="69" spans="1:15" x14ac:dyDescent="0.3">
      <c r="B69" s="3" t="s">
        <v>53</v>
      </c>
      <c r="G69" s="3"/>
      <c r="H69" s="3"/>
    </row>
    <row r="70" spans="1:15" x14ac:dyDescent="0.3">
      <c r="B70" s="3" t="s">
        <v>54</v>
      </c>
      <c r="G70" s="3"/>
      <c r="H70" s="3"/>
    </row>
    <row r="72" spans="1:15" outlineLevel="1" x14ac:dyDescent="0.3">
      <c r="B72" s="6" t="s">
        <v>56</v>
      </c>
      <c r="C72" s="6" t="s">
        <v>80</v>
      </c>
      <c r="D72" s="6" t="s">
        <v>81</v>
      </c>
      <c r="E72" s="6" t="s">
        <v>78</v>
      </c>
      <c r="F72" s="6" t="s">
        <v>79</v>
      </c>
      <c r="G72" s="11" t="s">
        <v>82</v>
      </c>
      <c r="I72" s="3"/>
      <c r="J72" s="6" t="s">
        <v>94</v>
      </c>
      <c r="K72" s="14" t="s">
        <v>95</v>
      </c>
      <c r="L72" s="14">
        <v>4.8099999999999997E-2</v>
      </c>
      <c r="N72" s="11" t="s">
        <v>82</v>
      </c>
    </row>
    <row r="73" spans="1:15" outlineLevel="1" x14ac:dyDescent="0.3">
      <c r="B73" s="7">
        <v>43930</v>
      </c>
      <c r="C73" s="6"/>
      <c r="D73" s="6"/>
      <c r="E73" s="6"/>
      <c r="F73" s="6"/>
      <c r="G73" s="12">
        <v>-29</v>
      </c>
      <c r="I73" s="3"/>
      <c r="L73" s="6"/>
      <c r="N73" s="12">
        <f t="shared" ref="N73:N102" si="15">+G73+L73</f>
        <v>-29</v>
      </c>
    </row>
    <row r="74" spans="1:15" outlineLevel="1" x14ac:dyDescent="0.3">
      <c r="B74" s="7">
        <v>44386</v>
      </c>
      <c r="C74" s="6"/>
      <c r="D74" s="6"/>
      <c r="E74" s="6"/>
      <c r="F74" s="6"/>
      <c r="G74" s="25">
        <f>+G16*0.97</f>
        <v>0.12125</v>
      </c>
      <c r="I74" s="3"/>
      <c r="J74" s="6">
        <v>1.19</v>
      </c>
      <c r="L74" s="22">
        <f t="shared" ref="L74:L90" si="16">+J74*$L$72</f>
        <v>5.7238999999999991E-2</v>
      </c>
      <c r="N74" s="25">
        <f t="shared" si="15"/>
        <v>0.17848899999999998</v>
      </c>
    </row>
    <row r="75" spans="1:15" outlineLevel="1" x14ac:dyDescent="0.3">
      <c r="B75" s="7">
        <v>44570</v>
      </c>
      <c r="C75" s="6"/>
      <c r="D75" s="6"/>
      <c r="E75" s="6"/>
      <c r="F75" s="6"/>
      <c r="G75" s="25">
        <f t="shared" ref="G75:G102" si="17">+G17*0.97</f>
        <v>0.54562500000000003</v>
      </c>
      <c r="I75" s="3"/>
      <c r="J75" s="6">
        <v>0.5</v>
      </c>
      <c r="L75" s="22">
        <f t="shared" si="16"/>
        <v>2.4049999999999998E-2</v>
      </c>
      <c r="N75" s="25">
        <f t="shared" si="15"/>
        <v>0.56967500000000004</v>
      </c>
    </row>
    <row r="76" spans="1:15" outlineLevel="1" x14ac:dyDescent="0.3">
      <c r="B76" s="7">
        <v>44751</v>
      </c>
      <c r="C76" s="6"/>
      <c r="D76" s="6"/>
      <c r="E76" s="6"/>
      <c r="F76" s="6"/>
      <c r="G76" s="25">
        <f t="shared" si="17"/>
        <v>0.54562500000000003</v>
      </c>
      <c r="I76" s="3"/>
      <c r="J76" s="6">
        <v>0.5</v>
      </c>
      <c r="L76" s="22">
        <f t="shared" si="16"/>
        <v>2.4049999999999998E-2</v>
      </c>
      <c r="N76" s="25">
        <f t="shared" si="15"/>
        <v>0.56967500000000004</v>
      </c>
    </row>
    <row r="77" spans="1:15" outlineLevel="1" x14ac:dyDescent="0.3">
      <c r="B77" s="7">
        <v>44935</v>
      </c>
      <c r="C77" s="6"/>
      <c r="D77" s="6"/>
      <c r="E77" s="6"/>
      <c r="F77" s="6"/>
      <c r="G77" s="25">
        <f t="shared" si="17"/>
        <v>0.72750000000000004</v>
      </c>
      <c r="I77" s="3"/>
      <c r="J77" s="6">
        <v>0.5</v>
      </c>
      <c r="L77" s="22">
        <f t="shared" si="16"/>
        <v>2.4049999999999998E-2</v>
      </c>
      <c r="N77" s="25">
        <f t="shared" si="15"/>
        <v>0.75155000000000005</v>
      </c>
    </row>
    <row r="78" spans="1:15" outlineLevel="1" x14ac:dyDescent="0.3">
      <c r="B78" s="7">
        <v>45116</v>
      </c>
      <c r="C78" s="6"/>
      <c r="D78" s="6"/>
      <c r="E78" s="6"/>
      <c r="F78" s="6"/>
      <c r="G78" s="25">
        <f t="shared" si="17"/>
        <v>0.72750000000000004</v>
      </c>
      <c r="I78" s="3"/>
      <c r="J78" s="6">
        <v>0.5</v>
      </c>
      <c r="L78" s="22">
        <f t="shared" si="16"/>
        <v>2.4049999999999998E-2</v>
      </c>
      <c r="N78" s="25">
        <f t="shared" si="15"/>
        <v>0.75155000000000005</v>
      </c>
    </row>
    <row r="79" spans="1:15" outlineLevel="1" x14ac:dyDescent="0.3">
      <c r="B79" s="7">
        <v>45300</v>
      </c>
      <c r="C79" s="6"/>
      <c r="D79" s="6"/>
      <c r="E79" s="6"/>
      <c r="F79" s="6"/>
      <c r="G79" s="25">
        <f t="shared" si="17"/>
        <v>1.7581249999999999</v>
      </c>
      <c r="I79" s="3"/>
      <c r="J79" s="6">
        <v>0.5</v>
      </c>
      <c r="L79" s="22">
        <f t="shared" si="16"/>
        <v>2.4049999999999998E-2</v>
      </c>
      <c r="N79" s="25">
        <f t="shared" si="15"/>
        <v>1.7821749999999998</v>
      </c>
    </row>
    <row r="80" spans="1:15" outlineLevel="1" x14ac:dyDescent="0.3">
      <c r="B80" s="7">
        <v>45482</v>
      </c>
      <c r="C80" s="6"/>
      <c r="D80" s="6"/>
      <c r="E80" s="6"/>
      <c r="F80" s="6"/>
      <c r="G80" s="25">
        <f t="shared" si="17"/>
        <v>1.7581249999999999</v>
      </c>
      <c r="I80" s="3"/>
      <c r="J80" s="6">
        <v>0.5</v>
      </c>
      <c r="L80" s="22">
        <f t="shared" si="16"/>
        <v>2.4049999999999998E-2</v>
      </c>
      <c r="N80" s="25">
        <f t="shared" si="15"/>
        <v>1.7821749999999998</v>
      </c>
    </row>
    <row r="81" spans="2:14" outlineLevel="1" x14ac:dyDescent="0.3">
      <c r="B81" s="7">
        <v>45666</v>
      </c>
      <c r="C81" s="6"/>
      <c r="D81" s="6"/>
      <c r="E81" s="6"/>
      <c r="F81" s="6"/>
      <c r="G81" s="25">
        <f t="shared" si="17"/>
        <v>2.0006249999999999</v>
      </c>
      <c r="I81" s="3"/>
      <c r="J81" s="6">
        <v>10.5</v>
      </c>
      <c r="L81" s="22">
        <f t="shared" si="16"/>
        <v>0.50505</v>
      </c>
      <c r="N81" s="25">
        <f t="shared" si="15"/>
        <v>2.5056750000000001</v>
      </c>
    </row>
    <row r="82" spans="2:14" outlineLevel="1" x14ac:dyDescent="0.3">
      <c r="B82" s="7">
        <v>45847</v>
      </c>
      <c r="C82" s="6"/>
      <c r="D82" s="6"/>
      <c r="E82" s="6"/>
      <c r="F82" s="6"/>
      <c r="G82" s="25">
        <f t="shared" si="17"/>
        <v>2.0006249999999999</v>
      </c>
      <c r="I82" s="3"/>
      <c r="J82" s="6">
        <v>10.45</v>
      </c>
      <c r="L82" s="22">
        <f t="shared" si="16"/>
        <v>0.5026449999999999</v>
      </c>
      <c r="N82" s="25">
        <f t="shared" si="15"/>
        <v>2.5032699999999997</v>
      </c>
    </row>
    <row r="83" spans="2:14" outlineLevel="1" x14ac:dyDescent="0.3">
      <c r="B83" s="7">
        <v>46031</v>
      </c>
      <c r="C83" s="6"/>
      <c r="D83" s="6"/>
      <c r="E83" s="6"/>
      <c r="F83" s="6"/>
      <c r="G83" s="25">
        <f t="shared" si="17"/>
        <v>2.0006249999999999</v>
      </c>
      <c r="I83" s="3"/>
      <c r="J83" s="6">
        <v>10.4</v>
      </c>
      <c r="L83" s="22">
        <f t="shared" si="16"/>
        <v>0.50024000000000002</v>
      </c>
      <c r="N83" s="25">
        <f t="shared" si="15"/>
        <v>2.5008650000000001</v>
      </c>
    </row>
    <row r="84" spans="2:14" outlineLevel="1" x14ac:dyDescent="0.3">
      <c r="B84" s="7">
        <v>46212</v>
      </c>
      <c r="C84" s="6"/>
      <c r="D84" s="6"/>
      <c r="E84" s="6"/>
      <c r="F84" s="6"/>
      <c r="G84" s="25">
        <f t="shared" si="17"/>
        <v>2.0006249999999999</v>
      </c>
      <c r="I84" s="3"/>
      <c r="J84" s="6">
        <v>10.35</v>
      </c>
      <c r="L84" s="22">
        <f t="shared" si="16"/>
        <v>0.49783499999999997</v>
      </c>
      <c r="N84" s="25">
        <f t="shared" si="15"/>
        <v>2.4984599999999997</v>
      </c>
    </row>
    <row r="85" spans="2:14" outlineLevel="1" x14ac:dyDescent="0.3">
      <c r="B85" s="7">
        <v>46396</v>
      </c>
      <c r="C85" s="6"/>
      <c r="D85" s="6"/>
      <c r="E85" s="6"/>
      <c r="F85" s="6"/>
      <c r="G85" s="25">
        <f t="shared" si="17"/>
        <v>2.0006249999999999</v>
      </c>
      <c r="I85" s="3"/>
      <c r="J85" s="6">
        <v>10.3</v>
      </c>
      <c r="L85" s="22">
        <f t="shared" si="16"/>
        <v>0.49542999999999998</v>
      </c>
      <c r="N85" s="25">
        <f t="shared" si="15"/>
        <v>2.4960549999999997</v>
      </c>
    </row>
    <row r="86" spans="2:14" outlineLevel="1" x14ac:dyDescent="0.3">
      <c r="B86" s="7">
        <v>46577</v>
      </c>
      <c r="C86" s="6"/>
      <c r="D86" s="6"/>
      <c r="E86" s="6"/>
      <c r="F86" s="6"/>
      <c r="G86" s="25">
        <f t="shared" si="17"/>
        <v>2.0006249999999999</v>
      </c>
      <c r="I86" s="3"/>
      <c r="J86" s="6">
        <v>10.25</v>
      </c>
      <c r="L86" s="22">
        <f t="shared" si="16"/>
        <v>0.49302499999999999</v>
      </c>
      <c r="N86" s="25">
        <f t="shared" si="15"/>
        <v>2.4936499999999997</v>
      </c>
    </row>
    <row r="87" spans="2:14" outlineLevel="1" x14ac:dyDescent="0.3">
      <c r="B87" s="7">
        <v>46761</v>
      </c>
      <c r="C87" s="6"/>
      <c r="D87" s="6"/>
      <c r="E87" s="6"/>
      <c r="F87" s="6"/>
      <c r="G87" s="25">
        <f t="shared" si="17"/>
        <v>2.30375</v>
      </c>
      <c r="I87" s="3"/>
      <c r="J87" s="6">
        <v>10.199999999999999</v>
      </c>
      <c r="L87" s="22">
        <f t="shared" si="16"/>
        <v>0.49061999999999995</v>
      </c>
      <c r="N87" s="25">
        <f t="shared" si="15"/>
        <v>2.7943699999999998</v>
      </c>
    </row>
    <row r="88" spans="2:14" outlineLevel="1" x14ac:dyDescent="0.3">
      <c r="B88" s="7">
        <v>46943</v>
      </c>
      <c r="C88" s="6"/>
      <c r="D88" s="6"/>
      <c r="E88" s="6"/>
      <c r="F88" s="6"/>
      <c r="G88" s="25">
        <f t="shared" si="17"/>
        <v>2.30375</v>
      </c>
      <c r="I88" s="3"/>
      <c r="J88" s="6">
        <v>10.15</v>
      </c>
      <c r="L88" s="22">
        <f t="shared" si="16"/>
        <v>0.48821500000000001</v>
      </c>
      <c r="N88" s="25">
        <f t="shared" si="15"/>
        <v>2.7919649999999998</v>
      </c>
    </row>
    <row r="89" spans="2:14" outlineLevel="1" x14ac:dyDescent="0.3">
      <c r="B89" s="7">
        <v>47127</v>
      </c>
      <c r="C89" s="6"/>
      <c r="D89" s="6"/>
      <c r="E89" s="6"/>
      <c r="F89" s="6"/>
      <c r="G89" s="25">
        <f t="shared" si="17"/>
        <v>2.4249999999999998</v>
      </c>
      <c r="I89" s="3"/>
      <c r="J89" s="6">
        <v>10.1</v>
      </c>
      <c r="L89" s="22">
        <f t="shared" si="16"/>
        <v>0.48580999999999996</v>
      </c>
      <c r="N89" s="25">
        <f t="shared" si="15"/>
        <v>2.9108099999999997</v>
      </c>
    </row>
    <row r="90" spans="2:14" outlineLevel="1" x14ac:dyDescent="0.3">
      <c r="B90" s="7">
        <v>47308</v>
      </c>
      <c r="C90" s="6"/>
      <c r="D90" s="6"/>
      <c r="E90" s="6"/>
      <c r="F90" s="6"/>
      <c r="G90" s="25">
        <f t="shared" si="17"/>
        <v>2.4249999999999998</v>
      </c>
      <c r="I90" s="3"/>
      <c r="J90" s="6">
        <v>10.050000000000001</v>
      </c>
      <c r="L90" s="22">
        <f t="shared" si="16"/>
        <v>0.48340500000000003</v>
      </c>
      <c r="N90" s="25">
        <f t="shared" si="15"/>
        <v>2.9084049999999997</v>
      </c>
    </row>
    <row r="91" spans="2:14" outlineLevel="1" x14ac:dyDescent="0.3">
      <c r="B91" s="7">
        <v>47492</v>
      </c>
      <c r="C91" s="6"/>
      <c r="D91" s="6"/>
      <c r="E91" s="6"/>
      <c r="F91" s="6"/>
      <c r="G91" s="25">
        <f t="shared" si="17"/>
        <v>2.4249999999999998</v>
      </c>
      <c r="I91" s="3"/>
      <c r="L91" s="6"/>
      <c r="N91" s="25">
        <f t="shared" si="15"/>
        <v>2.4249999999999998</v>
      </c>
    </row>
    <row r="92" spans="2:14" outlineLevel="1" x14ac:dyDescent="0.3">
      <c r="B92" s="7">
        <v>47673</v>
      </c>
      <c r="C92" s="6"/>
      <c r="D92" s="6"/>
      <c r="E92" s="6"/>
      <c r="F92" s="6"/>
      <c r="G92" s="25">
        <f t="shared" si="17"/>
        <v>2.4249999999999998</v>
      </c>
      <c r="I92" s="3"/>
      <c r="L92" s="6"/>
      <c r="N92" s="25">
        <f t="shared" si="15"/>
        <v>2.4249999999999998</v>
      </c>
    </row>
    <row r="93" spans="2:14" outlineLevel="1" x14ac:dyDescent="0.3">
      <c r="B93" s="7">
        <v>47857</v>
      </c>
      <c r="C93" s="6"/>
      <c r="D93" s="6"/>
      <c r="E93" s="6"/>
      <c r="F93" s="6"/>
      <c r="G93" s="25">
        <f t="shared" si="17"/>
        <v>12.125</v>
      </c>
      <c r="I93" s="3"/>
      <c r="L93" s="6"/>
      <c r="N93" s="25">
        <f t="shared" si="15"/>
        <v>12.125</v>
      </c>
    </row>
    <row r="94" spans="2:14" outlineLevel="1" x14ac:dyDescent="0.3">
      <c r="B94" s="7">
        <v>48038</v>
      </c>
      <c r="C94" s="6"/>
      <c r="D94" s="6"/>
      <c r="E94" s="6"/>
      <c r="F94" s="6"/>
      <c r="G94" s="25">
        <f t="shared" si="17"/>
        <v>11.8825</v>
      </c>
      <c r="I94" s="3"/>
      <c r="L94" s="6"/>
      <c r="N94" s="25">
        <f t="shared" si="15"/>
        <v>11.8825</v>
      </c>
    </row>
    <row r="95" spans="2:14" outlineLevel="1" x14ac:dyDescent="0.3">
      <c r="B95" s="7">
        <v>48222</v>
      </c>
      <c r="C95" s="6"/>
      <c r="D95" s="6"/>
      <c r="E95" s="6"/>
      <c r="F95" s="6"/>
      <c r="G95" s="25">
        <f t="shared" si="17"/>
        <v>11.64</v>
      </c>
      <c r="I95" s="3"/>
      <c r="L95" s="6"/>
      <c r="N95" s="25">
        <f t="shared" si="15"/>
        <v>11.64</v>
      </c>
    </row>
    <row r="96" spans="2:14" outlineLevel="1" x14ac:dyDescent="0.3">
      <c r="B96" s="7">
        <v>48404</v>
      </c>
      <c r="C96" s="6"/>
      <c r="D96" s="6"/>
      <c r="E96" s="6"/>
      <c r="F96" s="6"/>
      <c r="G96" s="25">
        <f t="shared" si="17"/>
        <v>11.397499999999999</v>
      </c>
      <c r="I96" s="3"/>
      <c r="L96" s="6"/>
      <c r="N96" s="25">
        <f t="shared" si="15"/>
        <v>11.397499999999999</v>
      </c>
    </row>
    <row r="97" spans="1:14" outlineLevel="1" x14ac:dyDescent="0.3">
      <c r="B97" s="7">
        <v>48588</v>
      </c>
      <c r="C97" s="6"/>
      <c r="D97" s="6"/>
      <c r="E97" s="6"/>
      <c r="F97" s="6"/>
      <c r="G97" s="25">
        <f t="shared" si="17"/>
        <v>11.154999999999999</v>
      </c>
      <c r="I97" s="3"/>
      <c r="L97" s="6"/>
      <c r="N97" s="25">
        <f t="shared" si="15"/>
        <v>11.154999999999999</v>
      </c>
    </row>
    <row r="98" spans="1:14" outlineLevel="1" x14ac:dyDescent="0.3">
      <c r="B98" s="7">
        <v>48769</v>
      </c>
      <c r="C98" s="6"/>
      <c r="D98" s="6"/>
      <c r="E98" s="6"/>
      <c r="F98" s="6"/>
      <c r="G98" s="25">
        <f t="shared" si="17"/>
        <v>10.9125</v>
      </c>
      <c r="I98" s="3"/>
      <c r="L98" s="6"/>
      <c r="N98" s="25">
        <f t="shared" si="15"/>
        <v>10.9125</v>
      </c>
    </row>
    <row r="99" spans="1:14" outlineLevel="1" x14ac:dyDescent="0.3">
      <c r="B99" s="7">
        <v>48953</v>
      </c>
      <c r="C99" s="6"/>
      <c r="D99" s="6"/>
      <c r="E99" s="6"/>
      <c r="F99" s="6"/>
      <c r="G99" s="25">
        <f t="shared" si="17"/>
        <v>10.67</v>
      </c>
      <c r="I99" s="3"/>
      <c r="L99" s="6"/>
      <c r="N99" s="25">
        <f t="shared" si="15"/>
        <v>10.67</v>
      </c>
    </row>
    <row r="100" spans="1:14" outlineLevel="1" x14ac:dyDescent="0.3">
      <c r="B100" s="7">
        <v>49134</v>
      </c>
      <c r="C100" s="6"/>
      <c r="D100" s="6"/>
      <c r="E100" s="6"/>
      <c r="F100" s="6"/>
      <c r="G100" s="25">
        <f t="shared" si="17"/>
        <v>10.4275</v>
      </c>
      <c r="I100" s="3"/>
      <c r="L100" s="6"/>
      <c r="N100" s="25">
        <f t="shared" si="15"/>
        <v>10.4275</v>
      </c>
    </row>
    <row r="101" spans="1:14" outlineLevel="1" x14ac:dyDescent="0.3">
      <c r="B101" s="7">
        <v>49318</v>
      </c>
      <c r="C101" s="6"/>
      <c r="D101" s="6"/>
      <c r="E101" s="6"/>
      <c r="F101" s="6"/>
      <c r="G101" s="25">
        <f t="shared" si="17"/>
        <v>10.185</v>
      </c>
      <c r="I101" s="3"/>
      <c r="L101" s="6"/>
      <c r="N101" s="25">
        <f t="shared" si="15"/>
        <v>10.185</v>
      </c>
    </row>
    <row r="102" spans="1:14" outlineLevel="1" x14ac:dyDescent="0.3">
      <c r="B102" s="7">
        <v>49499</v>
      </c>
      <c r="C102" s="6"/>
      <c r="D102" s="6"/>
      <c r="E102" s="6"/>
      <c r="F102" s="6"/>
      <c r="G102" s="26">
        <f t="shared" si="17"/>
        <v>9.942499999999999</v>
      </c>
      <c r="I102" s="3"/>
      <c r="L102" s="6"/>
      <c r="N102" s="26">
        <f t="shared" si="15"/>
        <v>9.942499999999999</v>
      </c>
    </row>
    <row r="103" spans="1:14" outlineLevel="1" x14ac:dyDescent="0.3">
      <c r="L103" s="6"/>
    </row>
    <row r="104" spans="1:14" outlineLevel="1" x14ac:dyDescent="0.3">
      <c r="F104" s="10" t="s">
        <v>92</v>
      </c>
      <c r="G104" s="29">
        <f>+XIRR(G73:G102,B73:B102)</f>
        <v>0.16048062443733221</v>
      </c>
      <c r="L104" s="6"/>
      <c r="M104" s="10" t="s">
        <v>92</v>
      </c>
      <c r="N104" s="29">
        <f>+XIRR(N73:N102,B73:B102)</f>
        <v>0.16836616396903989</v>
      </c>
    </row>
    <row r="105" spans="1:14" outlineLevel="1" x14ac:dyDescent="0.3">
      <c r="F105" s="30" t="s">
        <v>93</v>
      </c>
      <c r="L105" s="6"/>
      <c r="M105" s="30" t="s">
        <v>96</v>
      </c>
      <c r="N105" s="6"/>
    </row>
    <row r="106" spans="1:14" outlineLevel="1" x14ac:dyDescent="0.3"/>
    <row r="107" spans="1:14" outlineLevel="1" x14ac:dyDescent="0.3"/>
    <row r="108" spans="1:14" x14ac:dyDescent="0.3">
      <c r="A108" s="3" t="s">
        <v>52</v>
      </c>
      <c r="B108" s="3" t="s">
        <v>46</v>
      </c>
      <c r="G108" s="3"/>
      <c r="H108" s="3"/>
    </row>
    <row r="109" spans="1:14" x14ac:dyDescent="0.3">
      <c r="B109" s="3" t="s">
        <v>98</v>
      </c>
      <c r="G109" s="3"/>
      <c r="H109" s="3"/>
    </row>
    <row r="110" spans="1:14" x14ac:dyDescent="0.3">
      <c r="B110" s="3" t="s">
        <v>99</v>
      </c>
      <c r="G110" s="3"/>
      <c r="H110" s="3"/>
    </row>
    <row r="111" spans="1:14" x14ac:dyDescent="0.3">
      <c r="B111" s="5" t="s">
        <v>47</v>
      </c>
      <c r="G111" s="3"/>
      <c r="H111" s="3"/>
    </row>
    <row r="112" spans="1:14" x14ac:dyDescent="0.3">
      <c r="B112" s="5" t="s">
        <v>50</v>
      </c>
      <c r="G112" s="3"/>
      <c r="H112" s="3"/>
    </row>
    <row r="113" spans="2:8" x14ac:dyDescent="0.3">
      <c r="G113" s="3"/>
      <c r="H113" s="3"/>
    </row>
    <row r="114" spans="2:8" x14ac:dyDescent="0.3">
      <c r="B114" s="3" t="s">
        <v>51</v>
      </c>
      <c r="G114" s="3"/>
      <c r="H114" s="3"/>
    </row>
    <row r="115" spans="2:8" outlineLevel="1" x14ac:dyDescent="0.3"/>
    <row r="116" spans="2:8" outlineLevel="1" x14ac:dyDescent="0.3">
      <c r="B116" s="31" t="s">
        <v>97</v>
      </c>
    </row>
    <row r="117" spans="2:8" outlineLevel="1" x14ac:dyDescent="0.3"/>
    <row r="118" spans="2:8" outlineLevel="1" x14ac:dyDescent="0.3">
      <c r="B118" s="6" t="s">
        <v>56</v>
      </c>
      <c r="C118" s="6" t="s">
        <v>80</v>
      </c>
      <c r="D118" s="6" t="s">
        <v>81</v>
      </c>
      <c r="E118" s="6" t="s">
        <v>78</v>
      </c>
      <c r="F118" s="6" t="s">
        <v>79</v>
      </c>
      <c r="G118" s="11" t="s">
        <v>82</v>
      </c>
    </row>
    <row r="119" spans="2:8" outlineLevel="1" x14ac:dyDescent="0.3">
      <c r="B119" s="7">
        <v>43930</v>
      </c>
      <c r="C119" s="6"/>
      <c r="D119" s="6"/>
      <c r="E119" s="6"/>
      <c r="F119" s="6"/>
      <c r="G119" s="12">
        <v>0</v>
      </c>
    </row>
    <row r="120" spans="2:8" outlineLevel="1" x14ac:dyDescent="0.3">
      <c r="B120" s="7">
        <v>44386</v>
      </c>
      <c r="C120" s="6">
        <v>100</v>
      </c>
      <c r="D120" s="6"/>
      <c r="E120" s="6">
        <v>0</v>
      </c>
      <c r="F120" s="6">
        <f>+E120*C120/100</f>
        <v>0</v>
      </c>
      <c r="G120" s="25">
        <f>+F120+D120</f>
        <v>0</v>
      </c>
    </row>
    <row r="121" spans="2:8" outlineLevel="1" x14ac:dyDescent="0.3">
      <c r="B121" s="7">
        <v>44570</v>
      </c>
      <c r="C121" s="6">
        <f>C120</f>
        <v>100</v>
      </c>
      <c r="D121" s="6"/>
      <c r="E121" s="6">
        <v>0</v>
      </c>
      <c r="F121" s="6">
        <f>+E121*C120/100</f>
        <v>0</v>
      </c>
      <c r="G121" s="25">
        <f t="shared" ref="G121:G125" si="18">+F121+D121</f>
        <v>0</v>
      </c>
    </row>
    <row r="122" spans="2:8" outlineLevel="1" x14ac:dyDescent="0.3">
      <c r="B122" s="7">
        <v>44751</v>
      </c>
      <c r="C122" s="6">
        <f t="shared" ref="C122:C124" si="19">C121</f>
        <v>100</v>
      </c>
      <c r="D122" s="6"/>
      <c r="E122" s="6">
        <v>0</v>
      </c>
      <c r="F122" s="6">
        <f t="shared" ref="F122:F125" si="20">+E122*C121/100</f>
        <v>0</v>
      </c>
      <c r="G122" s="25">
        <f t="shared" si="18"/>
        <v>0</v>
      </c>
    </row>
    <row r="123" spans="2:8" outlineLevel="1" x14ac:dyDescent="0.3">
      <c r="B123" s="7">
        <v>44935</v>
      </c>
      <c r="C123" s="6">
        <f t="shared" si="19"/>
        <v>100</v>
      </c>
      <c r="D123" s="6"/>
      <c r="E123" s="6">
        <v>0</v>
      </c>
      <c r="F123" s="6">
        <f t="shared" si="20"/>
        <v>0</v>
      </c>
      <c r="G123" s="25">
        <f t="shared" si="18"/>
        <v>0</v>
      </c>
    </row>
    <row r="124" spans="2:8" outlineLevel="1" x14ac:dyDescent="0.3">
      <c r="B124" s="7">
        <v>45116</v>
      </c>
      <c r="C124" s="6">
        <f t="shared" si="19"/>
        <v>100</v>
      </c>
      <c r="D124" s="6"/>
      <c r="E124" s="6">
        <v>0</v>
      </c>
      <c r="F124" s="6">
        <f t="shared" si="20"/>
        <v>0</v>
      </c>
      <c r="G124" s="25">
        <f t="shared" si="18"/>
        <v>0</v>
      </c>
    </row>
    <row r="125" spans="2:8" outlineLevel="1" x14ac:dyDescent="0.3">
      <c r="B125" s="7">
        <v>45300</v>
      </c>
      <c r="C125" s="6">
        <v>0</v>
      </c>
      <c r="D125" s="6">
        <f>C124</f>
        <v>100</v>
      </c>
      <c r="E125" s="6">
        <v>0</v>
      </c>
      <c r="F125" s="6">
        <f t="shared" si="20"/>
        <v>0</v>
      </c>
      <c r="G125" s="26">
        <f t="shared" si="18"/>
        <v>100</v>
      </c>
    </row>
    <row r="126" spans="2:8" outlineLevel="1" x14ac:dyDescent="0.3">
      <c r="B126" s="7"/>
      <c r="C126" s="6"/>
      <c r="D126" s="6"/>
      <c r="E126" s="6"/>
      <c r="F126" s="6"/>
    </row>
    <row r="127" spans="2:8" outlineLevel="1" x14ac:dyDescent="0.3">
      <c r="B127" s="32" t="s">
        <v>87</v>
      </c>
      <c r="C127" s="14"/>
      <c r="D127" s="27">
        <v>0.12</v>
      </c>
      <c r="E127" s="6" t="s">
        <v>63</v>
      </c>
      <c r="G127" s="24">
        <f>+XNPV(D127,G119:G125,B119:B125)</f>
        <v>65.352748945483725</v>
      </c>
    </row>
    <row r="128" spans="2:8" outlineLevel="1" x14ac:dyDescent="0.3">
      <c r="B128" s="7"/>
      <c r="C128" s="6"/>
      <c r="D128" s="6"/>
      <c r="E128" s="6"/>
      <c r="F128" s="6"/>
    </row>
    <row r="129" spans="2:15" outlineLevel="1" x14ac:dyDescent="0.3">
      <c r="E129" s="3" t="s">
        <v>100</v>
      </c>
      <c r="G129" s="6">
        <v>55</v>
      </c>
    </row>
    <row r="130" spans="2:15" outlineLevel="1" x14ac:dyDescent="0.3"/>
    <row r="131" spans="2:15" outlineLevel="1" x14ac:dyDescent="0.3">
      <c r="E131" s="3" t="s">
        <v>101</v>
      </c>
      <c r="G131" s="28">
        <f>+G129/G127-1</f>
        <v>-0.15841336611746559</v>
      </c>
    </row>
    <row r="132" spans="2:15" outlineLevel="1" x14ac:dyDescent="0.3"/>
    <row r="133" spans="2:15" outlineLevel="1" x14ac:dyDescent="0.3">
      <c r="B133" s="4" t="s">
        <v>104</v>
      </c>
    </row>
    <row r="134" spans="2:15" outlineLevel="1" x14ac:dyDescent="0.3"/>
    <row r="135" spans="2:15" outlineLevel="1" x14ac:dyDescent="0.3"/>
    <row r="136" spans="2:15" outlineLevel="1" x14ac:dyDescent="0.3">
      <c r="B136" s="31" t="s">
        <v>102</v>
      </c>
    </row>
    <row r="137" spans="2:15" outlineLevel="1" x14ac:dyDescent="0.3"/>
    <row r="138" spans="2:15" outlineLevel="1" x14ac:dyDescent="0.3">
      <c r="B138" s="6" t="s">
        <v>56</v>
      </c>
      <c r="C138" s="6" t="s">
        <v>80</v>
      </c>
      <c r="D138" s="6" t="s">
        <v>81</v>
      </c>
      <c r="E138" s="6" t="s">
        <v>78</v>
      </c>
      <c r="F138" s="6" t="s">
        <v>79</v>
      </c>
      <c r="G138" s="11" t="s">
        <v>82</v>
      </c>
      <c r="J138" s="6" t="s">
        <v>56</v>
      </c>
      <c r="K138" s="6" t="s">
        <v>80</v>
      </c>
      <c r="L138" s="6" t="s">
        <v>81</v>
      </c>
      <c r="M138" s="6" t="s">
        <v>78</v>
      </c>
      <c r="N138" s="6" t="s">
        <v>79</v>
      </c>
      <c r="O138" s="11" t="s">
        <v>82</v>
      </c>
    </row>
    <row r="139" spans="2:15" outlineLevel="1" x14ac:dyDescent="0.3">
      <c r="B139" s="7">
        <v>43930</v>
      </c>
      <c r="C139" s="6">
        <v>100</v>
      </c>
      <c r="D139" s="6"/>
      <c r="E139" s="6"/>
      <c r="F139" s="6"/>
      <c r="G139" s="12">
        <v>0</v>
      </c>
      <c r="J139" s="7">
        <v>43930</v>
      </c>
      <c r="O139" s="12">
        <v>0</v>
      </c>
    </row>
    <row r="140" spans="2:15" outlineLevel="1" x14ac:dyDescent="0.3">
      <c r="B140" s="7">
        <v>44386</v>
      </c>
      <c r="C140" s="6">
        <v>100</v>
      </c>
      <c r="D140" s="6"/>
      <c r="E140" s="6">
        <v>2.3554627305382589</v>
      </c>
      <c r="F140" s="6">
        <f t="shared" ref="F140:F157" si="21">+E140*C139/100</f>
        <v>2.3554627305382589</v>
      </c>
      <c r="G140" s="25">
        <f t="shared" ref="G140:G157" si="22">+D140+F140</f>
        <v>2.3554627305382589</v>
      </c>
      <c r="J140" s="7">
        <v>44386</v>
      </c>
      <c r="K140" s="23">
        <f>100*(1+G131)</f>
        <v>84.158663388253444</v>
      </c>
      <c r="L140" s="23"/>
      <c r="M140" s="6">
        <v>0</v>
      </c>
      <c r="N140" s="6">
        <f>+M140*K140/100</f>
        <v>0</v>
      </c>
      <c r="O140" s="25">
        <f>+N140+L140</f>
        <v>0</v>
      </c>
    </row>
    <row r="141" spans="2:15" outlineLevel="1" x14ac:dyDescent="0.3">
      <c r="B141" s="7">
        <v>44570</v>
      </c>
      <c r="C141" s="6">
        <v>100</v>
      </c>
      <c r="D141" s="6"/>
      <c r="E141" s="6">
        <f>+E140</f>
        <v>2.3554627305382589</v>
      </c>
      <c r="F141" s="6">
        <f t="shared" si="21"/>
        <v>2.3554627305382589</v>
      </c>
      <c r="G141" s="25">
        <f t="shared" si="22"/>
        <v>2.3554627305382589</v>
      </c>
      <c r="J141" s="7">
        <v>44570</v>
      </c>
      <c r="K141" s="23">
        <f>+K140</f>
        <v>84.158663388253444</v>
      </c>
      <c r="L141" s="23"/>
      <c r="M141" s="6">
        <v>0</v>
      </c>
      <c r="N141" s="6">
        <f>+M141*K140/100</f>
        <v>0</v>
      </c>
      <c r="O141" s="25">
        <f t="shared" ref="O141:O158" si="23">+N141+L141</f>
        <v>0</v>
      </c>
    </row>
    <row r="142" spans="2:15" outlineLevel="1" x14ac:dyDescent="0.3">
      <c r="B142" s="7">
        <v>44751</v>
      </c>
      <c r="C142" s="6">
        <v>100</v>
      </c>
      <c r="D142" s="6"/>
      <c r="E142" s="6">
        <f t="shared" ref="E142:E157" si="24">+E141</f>
        <v>2.3554627305382589</v>
      </c>
      <c r="F142" s="6">
        <f t="shared" si="21"/>
        <v>2.3554627305382589</v>
      </c>
      <c r="G142" s="25">
        <f t="shared" si="22"/>
        <v>2.3554627305382589</v>
      </c>
      <c r="J142" s="7">
        <v>44751</v>
      </c>
      <c r="K142" s="23">
        <f t="shared" ref="K142:K145" si="25">+K141</f>
        <v>84.158663388253444</v>
      </c>
      <c r="L142" s="23"/>
      <c r="M142" s="6">
        <v>0</v>
      </c>
      <c r="N142" s="6">
        <f t="shared" ref="N142:N145" si="26">+M142*K141/100</f>
        <v>0</v>
      </c>
      <c r="O142" s="25">
        <f t="shared" si="23"/>
        <v>0</v>
      </c>
    </row>
    <row r="143" spans="2:15" outlineLevel="1" x14ac:dyDescent="0.3">
      <c r="B143" s="7">
        <v>44935</v>
      </c>
      <c r="C143" s="6">
        <v>100</v>
      </c>
      <c r="D143" s="6"/>
      <c r="E143" s="6">
        <f t="shared" si="24"/>
        <v>2.3554627305382589</v>
      </c>
      <c r="F143" s="6">
        <f t="shared" si="21"/>
        <v>2.3554627305382589</v>
      </c>
      <c r="G143" s="25">
        <f t="shared" si="22"/>
        <v>2.3554627305382589</v>
      </c>
      <c r="J143" s="7">
        <v>44935</v>
      </c>
      <c r="K143" s="23">
        <f t="shared" si="25"/>
        <v>84.158663388253444</v>
      </c>
      <c r="L143" s="23"/>
      <c r="M143" s="6">
        <v>0</v>
      </c>
      <c r="N143" s="6">
        <f t="shared" si="26"/>
        <v>0</v>
      </c>
      <c r="O143" s="25">
        <f t="shared" si="23"/>
        <v>0</v>
      </c>
    </row>
    <row r="144" spans="2:15" outlineLevel="1" x14ac:dyDescent="0.3">
      <c r="B144" s="7">
        <v>45116</v>
      </c>
      <c r="C144" s="6">
        <v>100</v>
      </c>
      <c r="D144" s="6"/>
      <c r="E144" s="6">
        <f t="shared" si="24"/>
        <v>2.3554627305382589</v>
      </c>
      <c r="F144" s="6">
        <f t="shared" si="21"/>
        <v>2.3554627305382589</v>
      </c>
      <c r="G144" s="25">
        <f t="shared" si="22"/>
        <v>2.3554627305382589</v>
      </c>
      <c r="J144" s="7">
        <v>45116</v>
      </c>
      <c r="K144" s="23">
        <f t="shared" si="25"/>
        <v>84.158663388253444</v>
      </c>
      <c r="L144" s="23"/>
      <c r="M144" s="6">
        <v>0</v>
      </c>
      <c r="N144" s="6">
        <f t="shared" si="26"/>
        <v>0</v>
      </c>
      <c r="O144" s="25">
        <f t="shared" si="23"/>
        <v>0</v>
      </c>
    </row>
    <row r="145" spans="2:15" outlineLevel="1" x14ac:dyDescent="0.3">
      <c r="B145" s="7">
        <v>45300</v>
      </c>
      <c r="C145" s="6">
        <v>100</v>
      </c>
      <c r="D145" s="6"/>
      <c r="E145" s="6">
        <f t="shared" si="24"/>
        <v>2.3554627305382589</v>
      </c>
      <c r="F145" s="6">
        <f t="shared" si="21"/>
        <v>2.3554627305382589</v>
      </c>
      <c r="G145" s="25">
        <f t="shared" si="22"/>
        <v>2.3554627305382589</v>
      </c>
      <c r="J145" s="7">
        <v>45300</v>
      </c>
      <c r="K145" s="23">
        <f t="shared" si="25"/>
        <v>84.158663388253444</v>
      </c>
      <c r="L145" s="23">
        <f>+K145</f>
        <v>84.158663388253444</v>
      </c>
      <c r="M145" s="6">
        <v>0</v>
      </c>
      <c r="N145" s="6">
        <f t="shared" si="26"/>
        <v>0</v>
      </c>
      <c r="O145" s="26">
        <f t="shared" si="23"/>
        <v>84.158663388253444</v>
      </c>
    </row>
    <row r="146" spans="2:15" outlineLevel="1" x14ac:dyDescent="0.3">
      <c r="B146" s="7">
        <v>45482</v>
      </c>
      <c r="C146" s="6">
        <v>100</v>
      </c>
      <c r="D146" s="6"/>
      <c r="E146" s="6">
        <f t="shared" si="24"/>
        <v>2.3554627305382589</v>
      </c>
      <c r="F146" s="6">
        <f t="shared" si="21"/>
        <v>2.3554627305382589</v>
      </c>
      <c r="G146" s="25">
        <f t="shared" si="22"/>
        <v>2.3554627305382589</v>
      </c>
      <c r="J146" s="7">
        <v>45482</v>
      </c>
      <c r="O146" s="25">
        <f t="shared" si="23"/>
        <v>0</v>
      </c>
    </row>
    <row r="147" spans="2:15" outlineLevel="1" x14ac:dyDescent="0.3">
      <c r="B147" s="7">
        <v>45666</v>
      </c>
      <c r="C147" s="6">
        <v>100</v>
      </c>
      <c r="D147" s="6"/>
      <c r="E147" s="6">
        <f t="shared" si="24"/>
        <v>2.3554627305382589</v>
      </c>
      <c r="F147" s="6">
        <f t="shared" si="21"/>
        <v>2.3554627305382589</v>
      </c>
      <c r="G147" s="25">
        <f t="shared" si="22"/>
        <v>2.3554627305382589</v>
      </c>
      <c r="J147" s="7">
        <v>45666</v>
      </c>
      <c r="O147" s="25">
        <f t="shared" si="23"/>
        <v>0</v>
      </c>
    </row>
    <row r="148" spans="2:15" outlineLevel="1" x14ac:dyDescent="0.3">
      <c r="B148" s="7">
        <v>45847</v>
      </c>
      <c r="C148" s="6">
        <v>100</v>
      </c>
      <c r="D148" s="6"/>
      <c r="E148" s="6">
        <f t="shared" si="24"/>
        <v>2.3554627305382589</v>
      </c>
      <c r="F148" s="6">
        <f t="shared" si="21"/>
        <v>2.3554627305382589</v>
      </c>
      <c r="G148" s="25">
        <f t="shared" si="22"/>
        <v>2.3554627305382589</v>
      </c>
      <c r="J148" s="7">
        <v>45847</v>
      </c>
      <c r="O148" s="25">
        <f t="shared" si="23"/>
        <v>0</v>
      </c>
    </row>
    <row r="149" spans="2:15" outlineLevel="1" x14ac:dyDescent="0.3">
      <c r="B149" s="7">
        <v>46031</v>
      </c>
      <c r="C149" s="6">
        <v>100</v>
      </c>
      <c r="D149" s="6"/>
      <c r="E149" s="6">
        <f t="shared" si="24"/>
        <v>2.3554627305382589</v>
      </c>
      <c r="F149" s="6">
        <f t="shared" si="21"/>
        <v>2.3554627305382589</v>
      </c>
      <c r="G149" s="25">
        <f t="shared" si="22"/>
        <v>2.3554627305382589</v>
      </c>
      <c r="J149" s="7">
        <v>46031</v>
      </c>
      <c r="O149" s="25">
        <f t="shared" si="23"/>
        <v>0</v>
      </c>
    </row>
    <row r="150" spans="2:15" outlineLevel="1" x14ac:dyDescent="0.3">
      <c r="B150" s="7">
        <v>46212</v>
      </c>
      <c r="C150" s="6">
        <v>100</v>
      </c>
      <c r="D150" s="6"/>
      <c r="E150" s="6">
        <f t="shared" si="24"/>
        <v>2.3554627305382589</v>
      </c>
      <c r="F150" s="6">
        <f t="shared" si="21"/>
        <v>2.3554627305382589</v>
      </c>
      <c r="G150" s="25">
        <f t="shared" si="22"/>
        <v>2.3554627305382589</v>
      </c>
      <c r="J150" s="7">
        <v>46212</v>
      </c>
      <c r="O150" s="25">
        <f t="shared" si="23"/>
        <v>0</v>
      </c>
    </row>
    <row r="151" spans="2:15" outlineLevel="1" x14ac:dyDescent="0.3">
      <c r="B151" s="7">
        <v>46396</v>
      </c>
      <c r="C151" s="6">
        <v>100</v>
      </c>
      <c r="D151" s="6"/>
      <c r="E151" s="6">
        <f t="shared" si="24"/>
        <v>2.3554627305382589</v>
      </c>
      <c r="F151" s="6">
        <f t="shared" si="21"/>
        <v>2.3554627305382589</v>
      </c>
      <c r="G151" s="25">
        <f t="shared" si="22"/>
        <v>2.3554627305382589</v>
      </c>
      <c r="J151" s="7">
        <v>46396</v>
      </c>
      <c r="O151" s="25">
        <f t="shared" si="23"/>
        <v>0</v>
      </c>
    </row>
    <row r="152" spans="2:15" outlineLevel="1" x14ac:dyDescent="0.3">
      <c r="B152" s="7">
        <v>46577</v>
      </c>
      <c r="C152" s="6">
        <v>100</v>
      </c>
      <c r="D152" s="6"/>
      <c r="E152" s="6">
        <f t="shared" si="24"/>
        <v>2.3554627305382589</v>
      </c>
      <c r="F152" s="6">
        <f t="shared" si="21"/>
        <v>2.3554627305382589</v>
      </c>
      <c r="G152" s="25">
        <f t="shared" si="22"/>
        <v>2.3554627305382589</v>
      </c>
      <c r="J152" s="7">
        <v>46577</v>
      </c>
      <c r="O152" s="25">
        <f t="shared" si="23"/>
        <v>0</v>
      </c>
    </row>
    <row r="153" spans="2:15" outlineLevel="1" x14ac:dyDescent="0.3">
      <c r="B153" s="7">
        <v>46761</v>
      </c>
      <c r="C153" s="6">
        <v>100</v>
      </c>
      <c r="D153" s="6"/>
      <c r="E153" s="6">
        <f t="shared" si="24"/>
        <v>2.3554627305382589</v>
      </c>
      <c r="F153" s="6">
        <f t="shared" si="21"/>
        <v>2.3554627305382589</v>
      </c>
      <c r="G153" s="25">
        <f t="shared" si="22"/>
        <v>2.3554627305382589</v>
      </c>
      <c r="J153" s="7">
        <v>46761</v>
      </c>
      <c r="O153" s="25">
        <f t="shared" si="23"/>
        <v>0</v>
      </c>
    </row>
    <row r="154" spans="2:15" outlineLevel="1" x14ac:dyDescent="0.3">
      <c r="B154" s="7">
        <v>46943</v>
      </c>
      <c r="C154" s="6">
        <v>100</v>
      </c>
      <c r="D154" s="6"/>
      <c r="E154" s="6">
        <f t="shared" si="24"/>
        <v>2.3554627305382589</v>
      </c>
      <c r="F154" s="6">
        <f t="shared" si="21"/>
        <v>2.3554627305382589</v>
      </c>
      <c r="G154" s="25">
        <f t="shared" si="22"/>
        <v>2.3554627305382589</v>
      </c>
      <c r="J154" s="7">
        <v>46943</v>
      </c>
      <c r="O154" s="25">
        <f t="shared" si="23"/>
        <v>0</v>
      </c>
    </row>
    <row r="155" spans="2:15" outlineLevel="1" x14ac:dyDescent="0.3">
      <c r="B155" s="7">
        <v>47127</v>
      </c>
      <c r="C155" s="6">
        <v>100</v>
      </c>
      <c r="D155" s="6"/>
      <c r="E155" s="6">
        <f t="shared" si="24"/>
        <v>2.3554627305382589</v>
      </c>
      <c r="F155" s="6">
        <f t="shared" si="21"/>
        <v>2.3554627305382589</v>
      </c>
      <c r="G155" s="25">
        <f t="shared" si="22"/>
        <v>2.3554627305382589</v>
      </c>
      <c r="J155" s="7">
        <v>47127</v>
      </c>
      <c r="O155" s="25">
        <f t="shared" si="23"/>
        <v>0</v>
      </c>
    </row>
    <row r="156" spans="2:15" outlineLevel="1" x14ac:dyDescent="0.3">
      <c r="B156" s="7">
        <v>47308</v>
      </c>
      <c r="C156" s="6">
        <v>100</v>
      </c>
      <c r="D156" s="6"/>
      <c r="E156" s="6">
        <f t="shared" si="24"/>
        <v>2.3554627305382589</v>
      </c>
      <c r="F156" s="6">
        <f t="shared" si="21"/>
        <v>2.3554627305382589</v>
      </c>
      <c r="G156" s="25">
        <f t="shared" si="22"/>
        <v>2.3554627305382589</v>
      </c>
      <c r="J156" s="7">
        <v>47308</v>
      </c>
      <c r="O156" s="25">
        <f t="shared" si="23"/>
        <v>0</v>
      </c>
    </row>
    <row r="157" spans="2:15" outlineLevel="1" x14ac:dyDescent="0.3">
      <c r="B157" s="7">
        <v>47492</v>
      </c>
      <c r="C157" s="6">
        <v>100</v>
      </c>
      <c r="D157" s="6"/>
      <c r="E157" s="6">
        <f t="shared" si="24"/>
        <v>2.3554627305382589</v>
      </c>
      <c r="F157" s="6">
        <f t="shared" si="21"/>
        <v>2.3554627305382589</v>
      </c>
      <c r="G157" s="25">
        <f t="shared" si="22"/>
        <v>2.3554627305382589</v>
      </c>
      <c r="J157" s="7">
        <v>47492</v>
      </c>
      <c r="O157" s="25">
        <f t="shared" si="23"/>
        <v>0</v>
      </c>
    </row>
    <row r="158" spans="2:15" outlineLevel="1" x14ac:dyDescent="0.3">
      <c r="B158" s="7">
        <v>47673</v>
      </c>
      <c r="C158" s="6"/>
      <c r="D158" s="6">
        <v>100</v>
      </c>
      <c r="E158" s="6"/>
      <c r="F158" s="6"/>
      <c r="G158" s="26">
        <f>+D158+F158</f>
        <v>100</v>
      </c>
      <c r="J158" s="7">
        <v>47673</v>
      </c>
      <c r="O158" s="26">
        <f t="shared" si="23"/>
        <v>0</v>
      </c>
    </row>
    <row r="159" spans="2:15" outlineLevel="1" x14ac:dyDescent="0.3"/>
    <row r="160" spans="2:15" outlineLevel="1" x14ac:dyDescent="0.3">
      <c r="B160" s="32" t="s">
        <v>87</v>
      </c>
      <c r="C160" s="14"/>
      <c r="D160" s="27">
        <v>0.17</v>
      </c>
      <c r="E160" s="6" t="s">
        <v>63</v>
      </c>
      <c r="G160" s="24">
        <f>+XNPV(D160,G139:G158,B139:B158)</f>
        <v>39.37709528894294</v>
      </c>
      <c r="J160" s="32" t="s">
        <v>87</v>
      </c>
      <c r="K160" s="14"/>
      <c r="L160" s="27">
        <f>+D160</f>
        <v>0.17</v>
      </c>
      <c r="M160" s="6" t="s">
        <v>63</v>
      </c>
      <c r="O160" s="24">
        <f>+XNPV(L160,O139:O158,J139:J158)</f>
        <v>46.684029476851805</v>
      </c>
    </row>
    <row r="161" spans="2:7" outlineLevel="1" x14ac:dyDescent="0.3">
      <c r="B161" s="7"/>
      <c r="C161" s="6"/>
      <c r="D161" s="6"/>
      <c r="E161" s="6"/>
      <c r="F161" s="6"/>
    </row>
    <row r="162" spans="2:7" outlineLevel="1" x14ac:dyDescent="0.3">
      <c r="E162" s="3" t="s">
        <v>100</v>
      </c>
      <c r="G162" s="6">
        <v>55</v>
      </c>
    </row>
    <row r="163" spans="2:7" outlineLevel="1" x14ac:dyDescent="0.3"/>
    <row r="164" spans="2:7" outlineLevel="1" x14ac:dyDescent="0.3">
      <c r="B164" s="4" t="s">
        <v>103</v>
      </c>
    </row>
    <row r="165" spans="2:7" outlineLevel="1" x14ac:dyDescent="0.3"/>
    <row r="166" spans="2:7" outlineLevel="1" x14ac:dyDescent="0.3">
      <c r="B166" s="4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Consigna</vt:lpstr>
      <vt:lpstr>Resolución 1</vt:lpstr>
      <vt:lpstr>Resolución 2</vt:lpstr>
      <vt:lpstr>Resolución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Bruno</dc:creator>
  <cp:lastModifiedBy>Pablo Bruno</cp:lastModifiedBy>
  <cp:lastPrinted>2020-10-27T14:29:49Z</cp:lastPrinted>
  <dcterms:created xsi:type="dcterms:W3CDTF">2020-10-27T14:28:32Z</dcterms:created>
  <dcterms:modified xsi:type="dcterms:W3CDTF">2020-11-03T00:08:37Z</dcterms:modified>
</cp:coreProperties>
</file>