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ego_000\Desktop\Diego\FIUBA\Cimentaciones - Geotecnia Aplicada\00 Ejemplos resolucion bases\"/>
    </mc:Choice>
  </mc:AlternateContent>
  <bookViews>
    <workbookView xWindow="0" yWindow="0" windowWidth="14565" windowHeight="10815"/>
  </bookViews>
  <sheets>
    <sheet name="ej numerico base excentrica" sheetId="1" r:id="rId1"/>
  </sheets>
  <definedNames>
    <definedName name="_xlnm.Print_Area" localSheetId="0">'ej numerico base excentrica'!$A$1:$L$176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1" l="1"/>
  <c r="E123" i="1"/>
  <c r="B150" i="1" l="1"/>
  <c r="B143" i="1"/>
  <c r="I139" i="1"/>
  <c r="B83" i="1" l="1"/>
  <c r="B80" i="1"/>
  <c r="C59" i="1"/>
  <c r="C58" i="1"/>
  <c r="B20" i="1"/>
  <c r="B53" i="1" l="1"/>
  <c r="B50" i="1"/>
  <c r="H44" i="1"/>
  <c r="E44" i="1"/>
  <c r="I28" i="1"/>
  <c r="I27" i="1"/>
  <c r="E27" i="1"/>
  <c r="B9" i="1"/>
  <c r="B54" i="1" l="1"/>
  <c r="B73" i="1"/>
  <c r="B75" i="1" s="1"/>
  <c r="C60" i="1"/>
  <c r="B40" i="1"/>
  <c r="B42" i="1" s="1"/>
  <c r="B43" i="1" s="1"/>
  <c r="E50" i="1"/>
  <c r="B144" i="1" s="1"/>
  <c r="A145" i="1" s="1"/>
  <c r="B100" i="1"/>
  <c r="D100" i="1" s="1"/>
  <c r="F100" i="1" s="1"/>
  <c r="B93" i="1"/>
  <c r="A65" i="1"/>
  <c r="B92" i="1"/>
  <c r="B25" i="1"/>
  <c r="B46" i="1" l="1"/>
  <c r="C65" i="1"/>
  <c r="E93" i="1"/>
  <c r="E92" i="1"/>
  <c r="B153" i="1" l="1"/>
  <c r="B154" i="1"/>
  <c r="B103" i="1"/>
  <c r="E51" i="1"/>
  <c r="B138" i="1" s="1"/>
  <c r="G138" i="1" s="1"/>
  <c r="A66" i="1"/>
  <c r="D103" i="1" l="1"/>
  <c r="B111" i="1"/>
  <c r="B126" i="1" s="1"/>
  <c r="B108" i="1"/>
  <c r="B118" i="1" s="1"/>
  <c r="B128" i="1" l="1"/>
  <c r="E130" i="1"/>
  <c r="E122" i="1"/>
  <c r="B120" i="1"/>
</calcChain>
</file>

<file path=xl/sharedStrings.xml><?xml version="1.0" encoding="utf-8"?>
<sst xmlns="http://schemas.openxmlformats.org/spreadsheetml/2006/main" count="243" uniqueCount="152">
  <si>
    <t>P1</t>
  </si>
  <si>
    <t>t</t>
  </si>
  <si>
    <t>Tensor</t>
  </si>
  <si>
    <t>P2</t>
  </si>
  <si>
    <t>L</t>
  </si>
  <si>
    <t>H1</t>
  </si>
  <si>
    <t>m</t>
  </si>
  <si>
    <t>H2</t>
  </si>
  <si>
    <t>sigma</t>
  </si>
  <si>
    <t>kg/cm2</t>
  </si>
  <si>
    <t>mu</t>
  </si>
  <si>
    <t>h30</t>
  </si>
  <si>
    <t>a21</t>
  </si>
  <si>
    <t>a22</t>
  </si>
  <si>
    <t>coef seg col</t>
  </si>
  <si>
    <t>acero</t>
  </si>
  <si>
    <t>t/m2</t>
  </si>
  <si>
    <t>E acero</t>
  </si>
  <si>
    <t>p=L</t>
  </si>
  <si>
    <t>q</t>
  </si>
  <si>
    <t xml:space="preserve">U1= </t>
  </si>
  <si>
    <t>1.4D</t>
  </si>
  <si>
    <t>g=D</t>
  </si>
  <si>
    <t xml:space="preserve">U2= </t>
  </si>
  <si>
    <t>1.2D+1.6L</t>
  </si>
  <si>
    <t>q=g+p</t>
  </si>
  <si>
    <t>P</t>
  </si>
  <si>
    <t>TRONCO</t>
  </si>
  <si>
    <t>col 1</t>
  </si>
  <si>
    <t>cm2</t>
  </si>
  <si>
    <t>LM</t>
  </si>
  <si>
    <t>rec</t>
  </si>
  <si>
    <t xml:space="preserve">area col1 </t>
  </si>
  <si>
    <t>m2</t>
  </si>
  <si>
    <t>relacion a1/a2</t>
  </si>
  <si>
    <t>&gt;</t>
  </si>
  <si>
    <t>tm</t>
  </si>
  <si>
    <t>d1</t>
  </si>
  <si>
    <t>a2</t>
  </si>
  <si>
    <t>d2</t>
  </si>
  <si>
    <t>a1</t>
  </si>
  <si>
    <t>(a2-d2)/2</t>
  </si>
  <si>
    <r>
      <rPr>
        <b/>
        <sz val="11"/>
        <color theme="1"/>
        <rFont val="Symbol"/>
        <family val="1"/>
        <charset val="2"/>
      </rPr>
      <t>f</t>
    </r>
    <r>
      <rPr>
        <b/>
        <sz val="11"/>
        <color theme="1"/>
        <rFont val="Calibri"/>
        <family val="2"/>
        <scheme val="minor"/>
      </rPr>
      <t>=</t>
    </r>
  </si>
  <si>
    <t>cm2/m</t>
  </si>
  <si>
    <t>cant</t>
  </si>
  <si>
    <t>sep</t>
  </si>
  <si>
    <t>cm</t>
  </si>
  <si>
    <t>h</t>
  </si>
  <si>
    <t>z</t>
  </si>
  <si>
    <t>b3</t>
  </si>
  <si>
    <t>Momentos</t>
  </si>
  <si>
    <t>Armaduras base</t>
  </si>
  <si>
    <t>cant adop</t>
  </si>
  <si>
    <t>adop</t>
  </si>
  <si>
    <t>def max</t>
  </si>
  <si>
    <t>(suponiendo altura de entrepiso superior de 4.0m)</t>
  </si>
  <si>
    <t>def tensor</t>
  </si>
  <si>
    <t>b1</t>
  </si>
  <si>
    <t>b2</t>
  </si>
  <si>
    <t>EJ.excent</t>
  </si>
  <si>
    <t>DATOS</t>
  </si>
  <si>
    <t>Area nec=</t>
  </si>
  <si>
    <r>
      <t>1.1*N/</t>
    </r>
    <r>
      <rPr>
        <sz val="11"/>
        <color theme="1"/>
        <rFont val="Symbol"/>
        <family val="1"/>
        <charset val="2"/>
      </rPr>
      <t>s</t>
    </r>
  </si>
  <si>
    <t>area B=</t>
  </si>
  <si>
    <t>a1*a2</t>
  </si>
  <si>
    <t>predim a1</t>
  </si>
  <si>
    <t>predim a2</t>
  </si>
  <si>
    <t>e=</t>
  </si>
  <si>
    <t>d2=</t>
  </si>
  <si>
    <t>d1=</t>
  </si>
  <si>
    <t>p1=</t>
  </si>
  <si>
    <t>g1=</t>
  </si>
  <si>
    <t>a1=</t>
  </si>
  <si>
    <t>a2=</t>
  </si>
  <si>
    <t>T=</t>
  </si>
  <si>
    <t>Tu=</t>
  </si>
  <si>
    <t>(N*e)/H</t>
  </si>
  <si>
    <t>H/4=</t>
  </si>
  <si>
    <t>verifico:</t>
  </si>
  <si>
    <t>Ns&lt;=120t</t>
  </si>
  <si>
    <t>Carga:</t>
  </si>
  <si>
    <t>Prof:</t>
  </si>
  <si>
    <t>H&gt;=1.5m</t>
  </si>
  <si>
    <t>excent max:</t>
  </si>
  <si>
    <t>e&lt;=H/4</t>
  </si>
  <si>
    <t>deslizam:</t>
  </si>
  <si>
    <r>
      <t>m</t>
    </r>
    <r>
      <rPr>
        <b/>
        <sz val="11"/>
        <color theme="1"/>
        <rFont val="Arial"/>
        <family val="2"/>
      </rPr>
      <t>=</t>
    </r>
  </si>
  <si>
    <r>
      <t>n</t>
    </r>
    <r>
      <rPr>
        <b/>
        <sz val="11"/>
        <color theme="1"/>
        <rFont val="Arial"/>
        <family val="2"/>
      </rPr>
      <t>=</t>
    </r>
  </si>
  <si>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*Ns</t>
    </r>
  </si>
  <si>
    <r>
      <rPr>
        <sz val="11"/>
        <color theme="1"/>
        <rFont val="Symbol"/>
        <family val="1"/>
        <charset val="2"/>
      </rPr>
      <t>n</t>
    </r>
    <r>
      <rPr>
        <sz val="11"/>
        <color theme="1"/>
        <rFont val="Calibri"/>
        <family val="2"/>
        <scheme val="minor"/>
      </rPr>
      <t>*Ts</t>
    </r>
  </si>
  <si>
    <t>Ts=</t>
  </si>
  <si>
    <t>b1=</t>
  </si>
  <si>
    <t>b2=</t>
  </si>
  <si>
    <t>recubrim&gt;=</t>
  </si>
  <si>
    <t>h=</t>
  </si>
  <si>
    <t>D=</t>
  </si>
  <si>
    <t>z=</t>
  </si>
  <si>
    <t>D1=</t>
  </si>
  <si>
    <t>(a1-b1)/3</t>
  </si>
  <si>
    <t>D2=</t>
  </si>
  <si>
    <t>(a2-b3)/1.5</t>
  </si>
  <si>
    <t>max(D1,D2)</t>
  </si>
  <si>
    <t>D.adop=</t>
  </si>
  <si>
    <t>D-rec</t>
  </si>
  <si>
    <t>b3=</t>
  </si>
  <si>
    <t>b3.adopt</t>
  </si>
  <si>
    <t>z.adop=</t>
  </si>
  <si>
    <t>Tension efectiva de trabajo BASE</t>
  </si>
  <si>
    <r>
      <rPr>
        <b/>
        <sz val="11"/>
        <color theme="1"/>
        <rFont val="Symbol"/>
        <family val="1"/>
        <charset val="2"/>
      </rPr>
      <t>s</t>
    </r>
    <r>
      <rPr>
        <b/>
        <sz val="11"/>
        <color theme="1"/>
        <rFont val="Calibri"/>
        <family val="2"/>
        <scheme val="minor"/>
      </rPr>
      <t>0.serv=</t>
    </r>
  </si>
  <si>
    <t>Nser/(a1*a2)</t>
  </si>
  <si>
    <r>
      <rPr>
        <b/>
        <sz val="11"/>
        <color theme="1"/>
        <rFont val="Symbol"/>
        <family val="1"/>
        <charset val="2"/>
      </rPr>
      <t>s</t>
    </r>
    <r>
      <rPr>
        <b/>
        <sz val="11"/>
        <color theme="1"/>
        <rFont val="Calibri"/>
        <family val="2"/>
        <scheme val="minor"/>
      </rPr>
      <t>0.ult=</t>
    </r>
  </si>
  <si>
    <t>NU/(a1*a2)</t>
  </si>
  <si>
    <t>NU1=</t>
  </si>
  <si>
    <t>NU2=</t>
  </si>
  <si>
    <t>Mlr1=</t>
  </si>
  <si>
    <t>Mlr2=</t>
  </si>
  <si>
    <r>
      <t>1.2*Mlr1/(0.8*h*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  <scheme val="minor"/>
      </rPr>
      <t>*Fy)</t>
    </r>
  </si>
  <si>
    <t>d2+((H-D)*e/H)</t>
  </si>
  <si>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*Ns&gt;=</t>
    </r>
    <r>
      <rPr>
        <sz val="11"/>
        <color theme="1"/>
        <rFont val="Symbol"/>
        <family val="1"/>
        <charset val="2"/>
      </rPr>
      <t>n</t>
    </r>
    <r>
      <rPr>
        <sz val="11"/>
        <color theme="1"/>
        <rFont val="Calibri"/>
        <family val="2"/>
        <scheme val="minor"/>
      </rPr>
      <t>*Ts</t>
    </r>
  </si>
  <si>
    <t>e&lt;= H/4</t>
  </si>
  <si>
    <t>Fe1/a2</t>
  </si>
  <si>
    <t>As1=</t>
  </si>
  <si>
    <t>As1/m=</t>
  </si>
  <si>
    <t>se adopta As1</t>
  </si>
  <si>
    <r>
      <rPr>
        <b/>
        <sz val="11"/>
        <color theme="1"/>
        <rFont val="Symbol"/>
        <family val="1"/>
        <charset val="2"/>
      </rPr>
      <t>f</t>
    </r>
    <r>
      <rPr>
        <b/>
        <sz val="11"/>
        <color theme="1"/>
        <rFont val="Arial"/>
        <family val="2"/>
      </rPr>
      <t>b</t>
    </r>
    <r>
      <rPr>
        <b/>
        <sz val="11"/>
        <color theme="1"/>
        <rFont val="Calibri"/>
        <family val="2"/>
        <scheme val="minor"/>
      </rPr>
      <t>=</t>
    </r>
  </si>
  <si>
    <t>mm</t>
  </si>
  <si>
    <t>As2=</t>
  </si>
  <si>
    <r>
      <t>1.2*Mlr2/(0.8*h*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  <scheme val="minor"/>
      </rPr>
      <t>*Fy)</t>
    </r>
  </si>
  <si>
    <t>As2/m=</t>
  </si>
  <si>
    <t>Fe2/a1</t>
  </si>
  <si>
    <t>se adopta As2</t>
  </si>
  <si>
    <t>1. BASE EXCENTRICA - AREA NECESARIA</t>
  </si>
  <si>
    <t>0. COLUMNAS</t>
  </si>
  <si>
    <t>2. EXCENTRICIDAD y TENSOR</t>
  </si>
  <si>
    <t>3. VERIFICACIONES y RECOMENDACIONES</t>
  </si>
  <si>
    <t>4. PARAMETROS GEOMETRICOS</t>
  </si>
  <si>
    <t>5. FACTORIZACION</t>
  </si>
  <si>
    <t>6. ARMADURAS BASE</t>
  </si>
  <si>
    <t>7. TENSOR</t>
  </si>
  <si>
    <t>As.T=</t>
  </si>
  <si>
    <r>
      <t>tg(3/4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  <scheme val="minor"/>
      </rPr>
      <t>)</t>
    </r>
  </si>
  <si>
    <r>
      <t>1.2*Tu/(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  <scheme val="minor"/>
      </rPr>
      <t>/Fy)</t>
    </r>
  </si>
  <si>
    <t>8. CALCULO TRONCO / FUSTE</t>
  </si>
  <si>
    <t>(b3-d2)/2</t>
  </si>
  <si>
    <t>e.tr=</t>
  </si>
  <si>
    <t>NU*e.tr</t>
  </si>
  <si>
    <t>MU.tr=</t>
  </si>
  <si>
    <t>NU.tr=</t>
  </si>
  <si>
    <t>con estos valores -&gt; diagramas de interaccion (H1)</t>
  </si>
  <si>
    <t>9. ESQUEMA ARMADO</t>
  </si>
  <si>
    <t>ejercicio resolver ejemplo excentrica c/tensor en clase</t>
  </si>
  <si>
    <t>0.2*D (min 25cm)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</si>
</sst>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medium">
        <color indexed="64"/>
      </diagonal>
    </border>
    <border diagonalDown="1">
      <left/>
      <right style="medium">
        <color indexed="64"/>
      </right>
      <top/>
      <bottom/>
      <diagonal style="medium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Dot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/>
      <bottom/>
      <diagonal style="medium">
        <color indexed="64"/>
      </diagonal>
    </border>
    <border>
      <left/>
      <right style="dashDotDot">
        <color indexed="64"/>
      </right>
      <top/>
      <bottom/>
      <diagonal/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dash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/>
    <xf numFmtId="0" fontId="0" fillId="3" borderId="1" xfId="0" applyFill="1" applyBorder="1"/>
    <xf numFmtId="0" fontId="1" fillId="0" borderId="0" xfId="0" applyFont="1" applyAlignment="1">
      <alignment horizontal="right"/>
    </xf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ont="1" applyAlignment="1">
      <alignment horizontal="right"/>
    </xf>
    <xf numFmtId="0" fontId="0" fillId="0" borderId="2" xfId="0" applyBorder="1"/>
    <xf numFmtId="0" fontId="1" fillId="0" borderId="0" xfId="0" applyFont="1" applyFill="1" applyBorder="1"/>
    <xf numFmtId="0" fontId="0" fillId="0" borderId="0" xfId="0" applyFill="1" applyBorder="1"/>
    <xf numFmtId="0" fontId="0" fillId="0" borderId="3" xfId="0" applyBorder="1" applyAlignment="1">
      <alignment horizontal="right"/>
    </xf>
    <xf numFmtId="0" fontId="0" fillId="0" borderId="3" xfId="0" applyBorder="1"/>
    <xf numFmtId="2" fontId="0" fillId="4" borderId="0" xfId="0" applyNumberFormat="1" applyFill="1"/>
    <xf numFmtId="2" fontId="0" fillId="0" borderId="0" xfId="0" applyNumberFormat="1" applyFill="1"/>
    <xf numFmtId="0" fontId="0" fillId="0" borderId="0" xfId="0" applyBorder="1"/>
    <xf numFmtId="0" fontId="0" fillId="0" borderId="7" xfId="0" applyBorder="1"/>
    <xf numFmtId="0" fontId="1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2" fontId="4" fillId="0" borderId="0" xfId="0" applyNumberFormat="1" applyFont="1" applyAlignment="1">
      <alignment vertical="center"/>
    </xf>
    <xf numFmtId="0" fontId="1" fillId="0" borderId="1" xfId="0" applyFont="1" applyFill="1" applyBorder="1"/>
    <xf numFmtId="0" fontId="0" fillId="0" borderId="1" xfId="0" applyFill="1" applyBorder="1"/>
    <xf numFmtId="164" fontId="3" fillId="0" borderId="0" xfId="0" applyNumberFormat="1" applyFont="1" applyFill="1"/>
    <xf numFmtId="0" fontId="5" fillId="0" borderId="0" xfId="0" applyFont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0" fillId="4" borderId="0" xfId="0" applyFill="1"/>
    <xf numFmtId="164" fontId="0" fillId="0" borderId="0" xfId="0" applyNumberFormat="1" applyAlignment="1">
      <alignment horizontal="left"/>
    </xf>
    <xf numFmtId="1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4" xfId="0" applyBorder="1"/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/>
    <xf numFmtId="0" fontId="0" fillId="4" borderId="0" xfId="0" applyFill="1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NumberFormat="1" applyAlignment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0" xfId="0" applyBorder="1"/>
    <xf numFmtId="0" fontId="0" fillId="0" borderId="17" xfId="0" applyBorder="1"/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0" borderId="6" xfId="0" applyBorder="1"/>
    <xf numFmtId="0" fontId="0" fillId="0" borderId="22" xfId="0" applyBorder="1"/>
    <xf numFmtId="0" fontId="0" fillId="0" borderId="14" xfId="0" applyBorder="1"/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Border="1"/>
    <xf numFmtId="0" fontId="0" fillId="0" borderId="25" xfId="0" applyBorder="1" applyAlignment="1">
      <alignment horizontal="center"/>
    </xf>
    <xf numFmtId="0" fontId="8" fillId="0" borderId="0" xfId="0" applyFont="1" applyBorder="1" applyAlignment="1"/>
    <xf numFmtId="0" fontId="10" fillId="0" borderId="0" xfId="0" applyFont="1" applyAlignment="1">
      <alignment horizontal="right"/>
    </xf>
    <xf numFmtId="1" fontId="0" fillId="0" borderId="0" xfId="0" applyNumberFormat="1"/>
    <xf numFmtId="2" fontId="0" fillId="0" borderId="0" xfId="0" applyNumberFormat="1" applyFill="1" applyBorder="1"/>
    <xf numFmtId="0" fontId="14" fillId="0" borderId="0" xfId="0" applyFont="1"/>
    <xf numFmtId="0" fontId="15" fillId="0" borderId="0" xfId="0" applyFont="1" applyBorder="1" applyAlignment="1"/>
    <xf numFmtId="164" fontId="0" fillId="0" borderId="0" xfId="0" applyNumberFormat="1" applyFill="1"/>
    <xf numFmtId="0" fontId="0" fillId="0" borderId="0" xfId="0" applyFont="1"/>
    <xf numFmtId="165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19" xfId="0" applyFill="1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1" fillId="0" borderId="28" xfId="0" applyFont="1" applyBorder="1" applyAlignment="1">
      <alignment horizontal="right"/>
    </xf>
    <xf numFmtId="0" fontId="0" fillId="0" borderId="22" xfId="0" applyFont="1" applyBorder="1" applyAlignment="1">
      <alignment horizontal="right"/>
    </xf>
    <xf numFmtId="164" fontId="16" fillId="0" borderId="0" xfId="0" applyNumberFormat="1" applyFont="1"/>
    <xf numFmtId="0" fontId="13" fillId="5" borderId="1" xfId="0" applyFont="1" applyFill="1" applyBorder="1"/>
    <xf numFmtId="0" fontId="0" fillId="0" borderId="0" xfId="0" applyFont="1" applyFill="1" applyBorder="1" applyAlignment="1">
      <alignment horizontal="center"/>
    </xf>
    <xf numFmtId="0" fontId="14" fillId="0" borderId="29" xfId="0" applyFont="1" applyBorder="1"/>
    <xf numFmtId="0" fontId="0" fillId="0" borderId="0" xfId="0" applyAlignment="1">
      <alignment vertical="center" textRotation="90"/>
    </xf>
    <xf numFmtId="0" fontId="0" fillId="0" borderId="4" xfId="0" applyBorder="1" applyAlignment="1">
      <alignment vertical="center" textRotation="90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right" vertical="center" textRotation="90"/>
    </xf>
    <xf numFmtId="0" fontId="0" fillId="0" borderId="4" xfId="0" applyBorder="1" applyAlignment="1">
      <alignment horizontal="right" vertical="center" textRotation="90"/>
    </xf>
    <xf numFmtId="0" fontId="0" fillId="0" borderId="13" xfId="0" applyBorder="1" applyAlignment="1">
      <alignment horizontal="right" vertical="center" textRotation="90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left" vertical="center" textRotation="90"/>
    </xf>
    <xf numFmtId="0" fontId="0" fillId="0" borderId="19" xfId="0" applyBorder="1" applyAlignment="1">
      <alignment horizontal="left" vertical="center" textRotation="90"/>
    </xf>
    <xf numFmtId="0" fontId="0" fillId="0" borderId="7" xfId="0" applyBorder="1" applyAlignment="1">
      <alignment horizontal="left" vertical="center" textRotation="90"/>
    </xf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left" vertical="center" textRotation="90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25" xfId="0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180975</xdr:rowOff>
    </xdr:from>
    <xdr:to>
      <xdr:col>5</xdr:col>
      <xdr:colOff>17859</xdr:colOff>
      <xdr:row>11</xdr:row>
      <xdr:rowOff>184547</xdr:rowOff>
    </xdr:to>
    <xdr:cxnSp macro="">
      <xdr:nvCxnSpPr>
        <xdr:cNvPr id="3" name="12 Conector recto"/>
        <xdr:cNvCxnSpPr/>
      </xdr:nvCxnSpPr>
      <xdr:spPr>
        <a:xfrm>
          <a:off x="2476500" y="2857500"/>
          <a:ext cx="627459" cy="3572"/>
        </a:xfrm>
        <a:prstGeom prst="line">
          <a:avLst/>
        </a:prstGeom>
        <a:ln w="190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10714</xdr:colOff>
      <xdr:row>9</xdr:row>
      <xdr:rowOff>76201</xdr:rowOff>
    </xdr:from>
    <xdr:to>
      <xdr:col>5</xdr:col>
      <xdr:colOff>5953</xdr:colOff>
      <xdr:row>12</xdr:row>
      <xdr:rowOff>5953</xdr:rowOff>
    </xdr:to>
    <xdr:cxnSp macro="">
      <xdr:nvCxnSpPr>
        <xdr:cNvPr id="4" name="16 Conector recto"/>
        <xdr:cNvCxnSpPr/>
      </xdr:nvCxnSpPr>
      <xdr:spPr>
        <a:xfrm flipH="1" flipV="1">
          <a:off x="2487214" y="2371726"/>
          <a:ext cx="604839" cy="501252"/>
        </a:xfrm>
        <a:prstGeom prst="line">
          <a:avLst/>
        </a:prstGeom>
        <a:ln w="190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695323</xdr:colOff>
      <xdr:row>5</xdr:row>
      <xdr:rowOff>10716</xdr:rowOff>
    </xdr:from>
    <xdr:to>
      <xdr:col>9</xdr:col>
      <xdr:colOff>11906</xdr:colOff>
      <xdr:row>5</xdr:row>
      <xdr:rowOff>10716</xdr:rowOff>
    </xdr:to>
    <xdr:cxnSp macro="">
      <xdr:nvCxnSpPr>
        <xdr:cNvPr id="5" name="20 Conector recto"/>
        <xdr:cNvCxnSpPr/>
      </xdr:nvCxnSpPr>
      <xdr:spPr>
        <a:xfrm>
          <a:off x="2476498" y="1544241"/>
          <a:ext cx="3164683" cy="0"/>
        </a:xfrm>
        <a:prstGeom prst="line">
          <a:avLst/>
        </a:prstGeom>
        <a:ln w="190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7936</xdr:colOff>
      <xdr:row>4</xdr:row>
      <xdr:rowOff>23813</xdr:rowOff>
    </xdr:from>
    <xdr:to>
      <xdr:col>9</xdr:col>
      <xdr:colOff>7936</xdr:colOff>
      <xdr:row>9</xdr:row>
      <xdr:rowOff>101202</xdr:rowOff>
    </xdr:to>
    <xdr:cxnSp macro="">
      <xdr:nvCxnSpPr>
        <xdr:cNvPr id="6" name="31 Conector recto"/>
        <xdr:cNvCxnSpPr/>
      </xdr:nvCxnSpPr>
      <xdr:spPr>
        <a:xfrm>
          <a:off x="5637211" y="1366838"/>
          <a:ext cx="0" cy="1029889"/>
        </a:xfrm>
        <a:prstGeom prst="line">
          <a:avLst/>
        </a:prstGeom>
        <a:ln w="190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8334</xdr:colOff>
      <xdr:row>12</xdr:row>
      <xdr:rowOff>1188</xdr:rowOff>
    </xdr:from>
    <xdr:to>
      <xdr:col>10</xdr:col>
      <xdr:colOff>17860</xdr:colOff>
      <xdr:row>12</xdr:row>
      <xdr:rowOff>1188</xdr:rowOff>
    </xdr:to>
    <xdr:cxnSp macro="">
      <xdr:nvCxnSpPr>
        <xdr:cNvPr id="7" name="33 Conector recto"/>
        <xdr:cNvCxnSpPr/>
      </xdr:nvCxnSpPr>
      <xdr:spPr>
        <a:xfrm flipH="1">
          <a:off x="5028009" y="2868213"/>
          <a:ext cx="1228726" cy="0"/>
        </a:xfrm>
        <a:prstGeom prst="line">
          <a:avLst/>
        </a:prstGeom>
        <a:ln w="190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11906</xdr:colOff>
      <xdr:row>9</xdr:row>
      <xdr:rowOff>95250</xdr:rowOff>
    </xdr:from>
    <xdr:to>
      <xdr:col>9</xdr:col>
      <xdr:colOff>11906</xdr:colOff>
      <xdr:row>12</xdr:row>
      <xdr:rowOff>5954</xdr:rowOff>
    </xdr:to>
    <xdr:cxnSp macro="">
      <xdr:nvCxnSpPr>
        <xdr:cNvPr id="8" name="42 Conector recto"/>
        <xdr:cNvCxnSpPr/>
      </xdr:nvCxnSpPr>
      <xdr:spPr>
        <a:xfrm flipV="1">
          <a:off x="5031581" y="2390775"/>
          <a:ext cx="609600" cy="482204"/>
        </a:xfrm>
        <a:prstGeom prst="line">
          <a:avLst/>
        </a:prstGeom>
        <a:ln w="190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7482</xdr:colOff>
      <xdr:row>7</xdr:row>
      <xdr:rowOff>0</xdr:rowOff>
    </xdr:from>
    <xdr:to>
      <xdr:col>4</xdr:col>
      <xdr:colOff>177401</xdr:colOff>
      <xdr:row>8</xdr:row>
      <xdr:rowOff>9526</xdr:rowOff>
    </xdr:to>
    <xdr:cxnSp macro="">
      <xdr:nvCxnSpPr>
        <xdr:cNvPr id="9" name="47 Conector recto"/>
        <xdr:cNvCxnSpPr/>
      </xdr:nvCxnSpPr>
      <xdr:spPr>
        <a:xfrm flipV="1">
          <a:off x="2483982" y="1914525"/>
          <a:ext cx="169919" cy="200026"/>
        </a:xfrm>
        <a:prstGeom prst="line">
          <a:avLst/>
        </a:prstGeom>
        <a:ln w="190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538843</xdr:colOff>
      <xdr:row>7</xdr:row>
      <xdr:rowOff>0</xdr:rowOff>
    </xdr:from>
    <xdr:to>
      <xdr:col>4</xdr:col>
      <xdr:colOff>2721</xdr:colOff>
      <xdr:row>8</xdr:row>
      <xdr:rowOff>19051</xdr:rowOff>
    </xdr:to>
    <xdr:cxnSp macro="">
      <xdr:nvCxnSpPr>
        <xdr:cNvPr id="10" name="65 Conector recto"/>
        <xdr:cNvCxnSpPr/>
      </xdr:nvCxnSpPr>
      <xdr:spPr>
        <a:xfrm flipH="1" flipV="1">
          <a:off x="2405743" y="1914525"/>
          <a:ext cx="73478" cy="209551"/>
        </a:xfrm>
        <a:prstGeom prst="line">
          <a:avLst/>
        </a:prstGeom>
        <a:ln w="190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295603</xdr:colOff>
      <xdr:row>4</xdr:row>
      <xdr:rowOff>183931</xdr:rowOff>
    </xdr:from>
    <xdr:to>
      <xdr:col>3</xdr:col>
      <xdr:colOff>295603</xdr:colOff>
      <xdr:row>12</xdr:row>
      <xdr:rowOff>26276</xdr:rowOff>
    </xdr:to>
    <xdr:cxnSp macro="">
      <xdr:nvCxnSpPr>
        <xdr:cNvPr id="11" name="82 Conector recto de flecha"/>
        <xdr:cNvCxnSpPr/>
      </xdr:nvCxnSpPr>
      <xdr:spPr>
        <a:xfrm>
          <a:off x="2162503" y="1526956"/>
          <a:ext cx="0" cy="1366345"/>
        </a:xfrm>
        <a:prstGeom prst="straightConnector1">
          <a:avLst/>
        </a:prstGeom>
        <a:ln w="9525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249621</xdr:colOff>
      <xdr:row>5</xdr:row>
      <xdr:rowOff>6569</xdr:rowOff>
    </xdr:from>
    <xdr:to>
      <xdr:col>9</xdr:col>
      <xdr:colOff>249621</xdr:colOff>
      <xdr:row>12</xdr:row>
      <xdr:rowOff>11906</xdr:rowOff>
    </xdr:to>
    <xdr:cxnSp macro="">
      <xdr:nvCxnSpPr>
        <xdr:cNvPr id="12" name="86 Conector recto de flecha"/>
        <xdr:cNvCxnSpPr/>
      </xdr:nvCxnSpPr>
      <xdr:spPr>
        <a:xfrm>
          <a:off x="5878896" y="1540094"/>
          <a:ext cx="0" cy="1338837"/>
        </a:xfrm>
        <a:prstGeom prst="straightConnector1">
          <a:avLst/>
        </a:prstGeom>
        <a:ln w="9525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689371</xdr:colOff>
      <xdr:row>9</xdr:row>
      <xdr:rowOff>100013</xdr:rowOff>
    </xdr:from>
    <xdr:to>
      <xdr:col>10</xdr:col>
      <xdr:colOff>5953</xdr:colOff>
      <xdr:row>12</xdr:row>
      <xdr:rowOff>5953</xdr:rowOff>
    </xdr:to>
    <xdr:cxnSp macro="">
      <xdr:nvCxnSpPr>
        <xdr:cNvPr id="13" name="16 Conector recto"/>
        <xdr:cNvCxnSpPr/>
      </xdr:nvCxnSpPr>
      <xdr:spPr>
        <a:xfrm flipH="1" flipV="1">
          <a:off x="5632846" y="2395538"/>
          <a:ext cx="611982" cy="477440"/>
        </a:xfrm>
        <a:prstGeom prst="line">
          <a:avLst/>
        </a:prstGeom>
        <a:ln w="190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1529</xdr:colOff>
      <xdr:row>7</xdr:row>
      <xdr:rowOff>0</xdr:rowOff>
    </xdr:from>
    <xdr:to>
      <xdr:col>9</xdr:col>
      <xdr:colOff>171448</xdr:colOff>
      <xdr:row>8</xdr:row>
      <xdr:rowOff>9526</xdr:rowOff>
    </xdr:to>
    <xdr:cxnSp macro="">
      <xdr:nvCxnSpPr>
        <xdr:cNvPr id="14" name="47 Conector recto"/>
        <xdr:cNvCxnSpPr/>
      </xdr:nvCxnSpPr>
      <xdr:spPr>
        <a:xfrm flipV="1">
          <a:off x="5630804" y="1914525"/>
          <a:ext cx="169919" cy="200026"/>
        </a:xfrm>
        <a:prstGeom prst="line">
          <a:avLst/>
        </a:prstGeom>
        <a:ln w="190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532891</xdr:colOff>
      <xdr:row>7</xdr:row>
      <xdr:rowOff>0</xdr:rowOff>
    </xdr:from>
    <xdr:to>
      <xdr:col>8</xdr:col>
      <xdr:colOff>693284</xdr:colOff>
      <xdr:row>8</xdr:row>
      <xdr:rowOff>19051</xdr:rowOff>
    </xdr:to>
    <xdr:cxnSp macro="">
      <xdr:nvCxnSpPr>
        <xdr:cNvPr id="15" name="65 Conector recto"/>
        <xdr:cNvCxnSpPr/>
      </xdr:nvCxnSpPr>
      <xdr:spPr>
        <a:xfrm flipH="1" flipV="1">
          <a:off x="5552566" y="1914525"/>
          <a:ext cx="74668" cy="209551"/>
        </a:xfrm>
        <a:prstGeom prst="line">
          <a:avLst/>
        </a:prstGeom>
        <a:ln w="190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7936</xdr:colOff>
      <xdr:row>3</xdr:row>
      <xdr:rowOff>182563</xdr:rowOff>
    </xdr:from>
    <xdr:to>
      <xdr:col>4</xdr:col>
      <xdr:colOff>7938</xdr:colOff>
      <xdr:row>11</xdr:row>
      <xdr:rowOff>182563</xdr:rowOff>
    </xdr:to>
    <xdr:cxnSp macro="">
      <xdr:nvCxnSpPr>
        <xdr:cNvPr id="17" name="31 Conector recto"/>
        <xdr:cNvCxnSpPr/>
      </xdr:nvCxnSpPr>
      <xdr:spPr>
        <a:xfrm flipH="1">
          <a:off x="2484436" y="1335088"/>
          <a:ext cx="2" cy="1524000"/>
        </a:xfrm>
        <a:prstGeom prst="line">
          <a:avLst/>
        </a:prstGeom>
        <a:ln w="190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35093</xdr:colOff>
      <xdr:row>105</xdr:row>
      <xdr:rowOff>135355</xdr:rowOff>
    </xdr:from>
    <xdr:to>
      <xdr:col>2</xdr:col>
      <xdr:colOff>455159</xdr:colOff>
      <xdr:row>107</xdr:row>
      <xdr:rowOff>274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067" y="17982197"/>
          <a:ext cx="1076789" cy="245919"/>
        </a:xfrm>
        <a:prstGeom prst="rect">
          <a:avLst/>
        </a:prstGeom>
      </xdr:spPr>
    </xdr:pic>
    <xdr:clientData/>
  </xdr:twoCellAnchor>
  <xdr:twoCellAnchor editAs="oneCell">
    <xdr:from>
      <xdr:col>1</xdr:col>
      <xdr:colOff>30079</xdr:colOff>
      <xdr:row>108</xdr:row>
      <xdr:rowOff>125391</xdr:rowOff>
    </xdr:from>
    <xdr:to>
      <xdr:col>2</xdr:col>
      <xdr:colOff>598484</xdr:colOff>
      <xdr:row>109</xdr:row>
      <xdr:rowOff>184866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53" y="18543733"/>
          <a:ext cx="1225128" cy="249975"/>
        </a:xfrm>
        <a:prstGeom prst="rect">
          <a:avLst/>
        </a:prstGeom>
      </xdr:spPr>
    </xdr:pic>
    <xdr:clientData/>
  </xdr:twoCellAnchor>
  <xdr:twoCellAnchor editAs="oneCell">
    <xdr:from>
      <xdr:col>1</xdr:col>
      <xdr:colOff>11905</xdr:colOff>
      <xdr:row>139</xdr:row>
      <xdr:rowOff>159781</xdr:rowOff>
    </xdr:from>
    <xdr:to>
      <xdr:col>3</xdr:col>
      <xdr:colOff>220266</xdr:colOff>
      <xdr:row>141</xdr:row>
      <xdr:rowOff>184415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1999" y="26055875"/>
          <a:ext cx="1470423" cy="405634"/>
        </a:xfrm>
        <a:prstGeom prst="rect">
          <a:avLst/>
        </a:prstGeom>
      </xdr:spPr>
    </xdr:pic>
    <xdr:clientData/>
  </xdr:twoCellAnchor>
  <xdr:twoCellAnchor>
    <xdr:from>
      <xdr:col>5</xdr:col>
      <xdr:colOff>544751</xdr:colOff>
      <xdr:row>172</xdr:row>
      <xdr:rowOff>38575</xdr:rowOff>
    </xdr:from>
    <xdr:to>
      <xdr:col>5</xdr:col>
      <xdr:colOff>544751</xdr:colOff>
      <xdr:row>173</xdr:row>
      <xdr:rowOff>76237</xdr:rowOff>
    </xdr:to>
    <xdr:cxnSp macro="">
      <xdr:nvCxnSpPr>
        <xdr:cNvPr id="26" name="2 Conector recto"/>
        <xdr:cNvCxnSpPr/>
      </xdr:nvCxnSpPr>
      <xdr:spPr>
        <a:xfrm>
          <a:off x="3779198" y="31973671"/>
          <a:ext cx="0" cy="22816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</xdr:colOff>
      <xdr:row>173</xdr:row>
      <xdr:rowOff>81064</xdr:rowOff>
    </xdr:from>
    <xdr:to>
      <xdr:col>5</xdr:col>
      <xdr:colOff>539074</xdr:colOff>
      <xdr:row>173</xdr:row>
      <xdr:rowOff>85743</xdr:rowOff>
    </xdr:to>
    <xdr:cxnSp macro="">
      <xdr:nvCxnSpPr>
        <xdr:cNvPr id="27" name="4 Conector recto"/>
        <xdr:cNvCxnSpPr/>
      </xdr:nvCxnSpPr>
      <xdr:spPr>
        <a:xfrm flipH="1">
          <a:off x="1486711" y="32206660"/>
          <a:ext cx="2286810" cy="467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84931</xdr:colOff>
      <xdr:row>167</xdr:row>
      <xdr:rowOff>85725</xdr:rowOff>
    </xdr:from>
    <xdr:to>
      <xdr:col>2</xdr:col>
      <xdr:colOff>84931</xdr:colOff>
      <xdr:row>173</xdr:row>
      <xdr:rowOff>95250</xdr:rowOff>
    </xdr:to>
    <xdr:cxnSp macro="">
      <xdr:nvCxnSpPr>
        <xdr:cNvPr id="28" name="6 Conector recto"/>
        <xdr:cNvCxnSpPr/>
      </xdr:nvCxnSpPr>
      <xdr:spPr>
        <a:xfrm flipV="1">
          <a:off x="1495442" y="31165597"/>
          <a:ext cx="0" cy="105524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159</xdr:row>
      <xdr:rowOff>19050</xdr:rowOff>
    </xdr:from>
    <xdr:to>
      <xdr:col>2</xdr:col>
      <xdr:colOff>161925</xdr:colOff>
      <xdr:row>173</xdr:row>
      <xdr:rowOff>0</xdr:rowOff>
    </xdr:to>
    <xdr:cxnSp macro="">
      <xdr:nvCxnSpPr>
        <xdr:cNvPr id="29" name="9 Conector recto"/>
        <xdr:cNvCxnSpPr/>
      </xdr:nvCxnSpPr>
      <xdr:spPr>
        <a:xfrm flipV="1">
          <a:off x="1943100" y="29584650"/>
          <a:ext cx="0" cy="24384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514350</xdr:colOff>
      <xdr:row>159</xdr:row>
      <xdr:rowOff>19050</xdr:rowOff>
    </xdr:from>
    <xdr:to>
      <xdr:col>2</xdr:col>
      <xdr:colOff>514350</xdr:colOff>
      <xdr:row>167</xdr:row>
      <xdr:rowOff>85725</xdr:rowOff>
    </xdr:to>
    <xdr:cxnSp macro="">
      <xdr:nvCxnSpPr>
        <xdr:cNvPr id="30" name="10 Conector recto"/>
        <xdr:cNvCxnSpPr/>
      </xdr:nvCxnSpPr>
      <xdr:spPr>
        <a:xfrm flipV="1">
          <a:off x="2295525" y="29584650"/>
          <a:ext cx="0" cy="147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159</xdr:row>
      <xdr:rowOff>161925</xdr:rowOff>
    </xdr:from>
    <xdr:to>
      <xdr:col>4</xdr:col>
      <xdr:colOff>571500</xdr:colOff>
      <xdr:row>173</xdr:row>
      <xdr:rowOff>9525</xdr:rowOff>
    </xdr:to>
    <xdr:grpSp>
      <xdr:nvGrpSpPr>
        <xdr:cNvPr id="31" name="19 Grupo"/>
        <xdr:cNvGrpSpPr/>
      </xdr:nvGrpSpPr>
      <xdr:grpSpPr>
        <a:xfrm>
          <a:off x="1693793" y="29838512"/>
          <a:ext cx="1511577" cy="2299252"/>
          <a:chOff x="2019300" y="18040350"/>
          <a:chExt cx="1504950" cy="2305050"/>
        </a:xfrm>
      </xdr:grpSpPr>
      <xdr:cxnSp macro="">
        <xdr:nvCxnSpPr>
          <xdr:cNvPr id="32" name="13 Conector recto"/>
          <xdr:cNvCxnSpPr/>
        </xdr:nvCxnSpPr>
        <xdr:spPr>
          <a:xfrm>
            <a:off x="2019300" y="18040350"/>
            <a:ext cx="0" cy="476250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33" name="15 Conector recto"/>
          <xdr:cNvCxnSpPr/>
        </xdr:nvCxnSpPr>
        <xdr:spPr>
          <a:xfrm>
            <a:off x="2019300" y="18526125"/>
            <a:ext cx="1171575" cy="1819275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34" name="17 Conector recto"/>
          <xdr:cNvCxnSpPr/>
        </xdr:nvCxnSpPr>
        <xdr:spPr>
          <a:xfrm>
            <a:off x="3181350" y="20335875"/>
            <a:ext cx="342900" cy="0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148828</xdr:colOff>
      <xdr:row>160</xdr:row>
      <xdr:rowOff>0</xdr:rowOff>
    </xdr:from>
    <xdr:to>
      <xdr:col>2</xdr:col>
      <xdr:colOff>517922</xdr:colOff>
      <xdr:row>160</xdr:row>
      <xdr:rowOff>0</xdr:rowOff>
    </xdr:to>
    <xdr:cxnSp macro="">
      <xdr:nvCxnSpPr>
        <xdr:cNvPr id="35" name="21 Conector recto"/>
        <xdr:cNvCxnSpPr/>
      </xdr:nvCxnSpPr>
      <xdr:spPr>
        <a:xfrm>
          <a:off x="1930003" y="29765625"/>
          <a:ext cx="36909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148828</xdr:colOff>
      <xdr:row>161</xdr:row>
      <xdr:rowOff>5953</xdr:rowOff>
    </xdr:from>
    <xdr:to>
      <xdr:col>2</xdr:col>
      <xdr:colOff>517922</xdr:colOff>
      <xdr:row>161</xdr:row>
      <xdr:rowOff>5953</xdr:rowOff>
    </xdr:to>
    <xdr:cxnSp macro="">
      <xdr:nvCxnSpPr>
        <xdr:cNvPr id="36" name="22 Conector recto"/>
        <xdr:cNvCxnSpPr/>
      </xdr:nvCxnSpPr>
      <xdr:spPr>
        <a:xfrm>
          <a:off x="1930003" y="29962078"/>
          <a:ext cx="36909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148828</xdr:colOff>
      <xdr:row>161</xdr:row>
      <xdr:rowOff>184546</xdr:rowOff>
    </xdr:from>
    <xdr:to>
      <xdr:col>2</xdr:col>
      <xdr:colOff>517922</xdr:colOff>
      <xdr:row>161</xdr:row>
      <xdr:rowOff>184546</xdr:rowOff>
    </xdr:to>
    <xdr:cxnSp macro="">
      <xdr:nvCxnSpPr>
        <xdr:cNvPr id="37" name="23 Conector recto"/>
        <xdr:cNvCxnSpPr/>
      </xdr:nvCxnSpPr>
      <xdr:spPr>
        <a:xfrm>
          <a:off x="1930003" y="30140671"/>
          <a:ext cx="36909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148828</xdr:colOff>
      <xdr:row>162</xdr:row>
      <xdr:rowOff>190500</xdr:rowOff>
    </xdr:from>
    <xdr:to>
      <xdr:col>2</xdr:col>
      <xdr:colOff>517922</xdr:colOff>
      <xdr:row>162</xdr:row>
      <xdr:rowOff>190500</xdr:rowOff>
    </xdr:to>
    <xdr:cxnSp macro="">
      <xdr:nvCxnSpPr>
        <xdr:cNvPr id="38" name="24 Conector recto"/>
        <xdr:cNvCxnSpPr/>
      </xdr:nvCxnSpPr>
      <xdr:spPr>
        <a:xfrm>
          <a:off x="1930003" y="30337125"/>
          <a:ext cx="36909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148828</xdr:colOff>
      <xdr:row>165</xdr:row>
      <xdr:rowOff>0</xdr:rowOff>
    </xdr:from>
    <xdr:to>
      <xdr:col>2</xdr:col>
      <xdr:colOff>517922</xdr:colOff>
      <xdr:row>165</xdr:row>
      <xdr:rowOff>0</xdr:rowOff>
    </xdr:to>
    <xdr:cxnSp macro="">
      <xdr:nvCxnSpPr>
        <xdr:cNvPr id="39" name="25 Conector recto"/>
        <xdr:cNvCxnSpPr/>
      </xdr:nvCxnSpPr>
      <xdr:spPr>
        <a:xfrm>
          <a:off x="1930003" y="30594300"/>
          <a:ext cx="36909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148828</xdr:colOff>
      <xdr:row>165</xdr:row>
      <xdr:rowOff>178594</xdr:rowOff>
    </xdr:from>
    <xdr:to>
      <xdr:col>3</xdr:col>
      <xdr:colOff>47625</xdr:colOff>
      <xdr:row>165</xdr:row>
      <xdr:rowOff>178594</xdr:rowOff>
    </xdr:to>
    <xdr:cxnSp macro="">
      <xdr:nvCxnSpPr>
        <xdr:cNvPr id="40" name="26 Conector recto"/>
        <xdr:cNvCxnSpPr/>
      </xdr:nvCxnSpPr>
      <xdr:spPr>
        <a:xfrm>
          <a:off x="1930003" y="30772894"/>
          <a:ext cx="508397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148828</xdr:colOff>
      <xdr:row>166</xdr:row>
      <xdr:rowOff>184547</xdr:rowOff>
    </xdr:from>
    <xdr:to>
      <xdr:col>3</xdr:col>
      <xdr:colOff>160734</xdr:colOff>
      <xdr:row>166</xdr:row>
      <xdr:rowOff>184547</xdr:rowOff>
    </xdr:to>
    <xdr:cxnSp macro="">
      <xdr:nvCxnSpPr>
        <xdr:cNvPr id="41" name="27 Conector recto"/>
        <xdr:cNvCxnSpPr/>
      </xdr:nvCxnSpPr>
      <xdr:spPr>
        <a:xfrm>
          <a:off x="1930003" y="30969347"/>
          <a:ext cx="621506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148828</xdr:colOff>
      <xdr:row>168</xdr:row>
      <xdr:rowOff>5953</xdr:rowOff>
    </xdr:from>
    <xdr:to>
      <xdr:col>3</xdr:col>
      <xdr:colOff>303609</xdr:colOff>
      <xdr:row>168</xdr:row>
      <xdr:rowOff>5953</xdr:rowOff>
    </xdr:to>
    <xdr:cxnSp macro="">
      <xdr:nvCxnSpPr>
        <xdr:cNvPr id="42" name="28 Conector recto"/>
        <xdr:cNvCxnSpPr/>
      </xdr:nvCxnSpPr>
      <xdr:spPr>
        <a:xfrm>
          <a:off x="1930003" y="31181278"/>
          <a:ext cx="764381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148828</xdr:colOff>
      <xdr:row>169</xdr:row>
      <xdr:rowOff>125015</xdr:rowOff>
    </xdr:from>
    <xdr:to>
      <xdr:col>3</xdr:col>
      <xdr:colOff>404813</xdr:colOff>
      <xdr:row>169</xdr:row>
      <xdr:rowOff>125015</xdr:rowOff>
    </xdr:to>
    <xdr:cxnSp macro="">
      <xdr:nvCxnSpPr>
        <xdr:cNvPr id="43" name="29 Conector recto"/>
        <xdr:cNvCxnSpPr/>
      </xdr:nvCxnSpPr>
      <xdr:spPr>
        <a:xfrm>
          <a:off x="1930003" y="31376540"/>
          <a:ext cx="86558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175484</xdr:colOff>
      <xdr:row>173</xdr:row>
      <xdr:rowOff>100268</xdr:rowOff>
    </xdr:from>
    <xdr:to>
      <xdr:col>2</xdr:col>
      <xdr:colOff>230629</xdr:colOff>
      <xdr:row>173</xdr:row>
      <xdr:rowOff>155413</xdr:rowOff>
    </xdr:to>
    <xdr:sp macro="" textlink="">
      <xdr:nvSpPr>
        <xdr:cNvPr id="44" name="34 Elipse"/>
        <xdr:cNvSpPr/>
      </xdr:nvSpPr>
      <xdr:spPr>
        <a:xfrm>
          <a:off x="1956659" y="32123318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2</xdr:col>
      <xdr:colOff>574456</xdr:colOff>
      <xdr:row>173</xdr:row>
      <xdr:rowOff>100268</xdr:rowOff>
    </xdr:from>
    <xdr:to>
      <xdr:col>3</xdr:col>
      <xdr:colOff>18563</xdr:colOff>
      <xdr:row>173</xdr:row>
      <xdr:rowOff>155413</xdr:rowOff>
    </xdr:to>
    <xdr:sp macro="" textlink="">
      <xdr:nvSpPr>
        <xdr:cNvPr id="45" name="35 Elipse"/>
        <xdr:cNvSpPr/>
      </xdr:nvSpPr>
      <xdr:spPr>
        <a:xfrm>
          <a:off x="2355631" y="32123318"/>
          <a:ext cx="53707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387550</xdr:colOff>
      <xdr:row>173</xdr:row>
      <xdr:rowOff>100268</xdr:rowOff>
    </xdr:from>
    <xdr:to>
      <xdr:col>3</xdr:col>
      <xdr:colOff>442695</xdr:colOff>
      <xdr:row>173</xdr:row>
      <xdr:rowOff>155413</xdr:rowOff>
    </xdr:to>
    <xdr:sp macro="" textlink="">
      <xdr:nvSpPr>
        <xdr:cNvPr id="46" name="36 Elipse"/>
        <xdr:cNvSpPr/>
      </xdr:nvSpPr>
      <xdr:spPr>
        <a:xfrm>
          <a:off x="2778325" y="32123318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229399</xdr:colOff>
      <xdr:row>173</xdr:row>
      <xdr:rowOff>100268</xdr:rowOff>
    </xdr:from>
    <xdr:to>
      <xdr:col>4</xdr:col>
      <xdr:colOff>284544</xdr:colOff>
      <xdr:row>173</xdr:row>
      <xdr:rowOff>155413</xdr:rowOff>
    </xdr:to>
    <xdr:sp macro="" textlink="">
      <xdr:nvSpPr>
        <xdr:cNvPr id="47" name="37 Elipse"/>
        <xdr:cNvSpPr/>
      </xdr:nvSpPr>
      <xdr:spPr>
        <a:xfrm>
          <a:off x="3229774" y="32123318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5</xdr:col>
      <xdr:colOff>96408</xdr:colOff>
      <xdr:row>173</xdr:row>
      <xdr:rowOff>100268</xdr:rowOff>
    </xdr:from>
    <xdr:to>
      <xdr:col>5</xdr:col>
      <xdr:colOff>151553</xdr:colOff>
      <xdr:row>173</xdr:row>
      <xdr:rowOff>155413</xdr:rowOff>
    </xdr:to>
    <xdr:sp macro="" textlink="">
      <xdr:nvSpPr>
        <xdr:cNvPr id="48" name="38 Elipse"/>
        <xdr:cNvSpPr/>
      </xdr:nvSpPr>
      <xdr:spPr>
        <a:xfrm>
          <a:off x="3330855" y="32225864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10</xdr:col>
      <xdr:colOff>43960</xdr:colOff>
      <xdr:row>158</xdr:row>
      <xdr:rowOff>58615</xdr:rowOff>
    </xdr:from>
    <xdr:to>
      <xdr:col>10</xdr:col>
      <xdr:colOff>322384</xdr:colOff>
      <xdr:row>158</xdr:row>
      <xdr:rowOff>58615</xdr:rowOff>
    </xdr:to>
    <xdr:cxnSp macro="">
      <xdr:nvCxnSpPr>
        <xdr:cNvPr id="50" name="41 Conector recto"/>
        <xdr:cNvCxnSpPr/>
      </xdr:nvCxnSpPr>
      <xdr:spPr>
        <a:xfrm>
          <a:off x="6806710" y="29433715"/>
          <a:ext cx="27842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337037</xdr:colOff>
      <xdr:row>158</xdr:row>
      <xdr:rowOff>65942</xdr:rowOff>
    </xdr:from>
    <xdr:to>
      <xdr:col>10</xdr:col>
      <xdr:colOff>337037</xdr:colOff>
      <xdr:row>173</xdr:row>
      <xdr:rowOff>139212</xdr:rowOff>
    </xdr:to>
    <xdr:cxnSp macro="">
      <xdr:nvCxnSpPr>
        <xdr:cNvPr id="51" name="43 Conector recto"/>
        <xdr:cNvCxnSpPr/>
      </xdr:nvCxnSpPr>
      <xdr:spPr>
        <a:xfrm>
          <a:off x="7099787" y="29441042"/>
          <a:ext cx="0" cy="272122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43960</xdr:colOff>
      <xdr:row>173</xdr:row>
      <xdr:rowOff>124558</xdr:rowOff>
    </xdr:from>
    <xdr:to>
      <xdr:col>10</xdr:col>
      <xdr:colOff>322384</xdr:colOff>
      <xdr:row>173</xdr:row>
      <xdr:rowOff>124558</xdr:rowOff>
    </xdr:to>
    <xdr:cxnSp macro="">
      <xdr:nvCxnSpPr>
        <xdr:cNvPr id="52" name="44 Conector recto"/>
        <xdr:cNvCxnSpPr/>
      </xdr:nvCxnSpPr>
      <xdr:spPr>
        <a:xfrm>
          <a:off x="6806710" y="32147608"/>
          <a:ext cx="27842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542192</xdr:colOff>
      <xdr:row>172</xdr:row>
      <xdr:rowOff>7329</xdr:rowOff>
    </xdr:from>
    <xdr:to>
      <xdr:col>10</xdr:col>
      <xdr:colOff>542192</xdr:colOff>
      <xdr:row>173</xdr:row>
      <xdr:rowOff>29310</xdr:rowOff>
    </xdr:to>
    <xdr:cxnSp macro="">
      <xdr:nvCxnSpPr>
        <xdr:cNvPr id="53" name="46 Conector recto"/>
        <xdr:cNvCxnSpPr/>
      </xdr:nvCxnSpPr>
      <xdr:spPr>
        <a:xfrm>
          <a:off x="7304942" y="31839879"/>
          <a:ext cx="0" cy="21248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124558</xdr:colOff>
      <xdr:row>173</xdr:row>
      <xdr:rowOff>29310</xdr:rowOff>
    </xdr:from>
    <xdr:to>
      <xdr:col>10</xdr:col>
      <xdr:colOff>542192</xdr:colOff>
      <xdr:row>173</xdr:row>
      <xdr:rowOff>29310</xdr:rowOff>
    </xdr:to>
    <xdr:cxnSp macro="">
      <xdr:nvCxnSpPr>
        <xdr:cNvPr id="54" name="48 Conector recto"/>
        <xdr:cNvCxnSpPr/>
      </xdr:nvCxnSpPr>
      <xdr:spPr>
        <a:xfrm flipH="1">
          <a:off x="5668108" y="32052360"/>
          <a:ext cx="163683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124558</xdr:colOff>
      <xdr:row>169</xdr:row>
      <xdr:rowOff>36637</xdr:rowOff>
    </xdr:from>
    <xdr:to>
      <xdr:col>8</xdr:col>
      <xdr:colOff>124558</xdr:colOff>
      <xdr:row>173</xdr:row>
      <xdr:rowOff>36637</xdr:rowOff>
    </xdr:to>
    <xdr:cxnSp macro="">
      <xdr:nvCxnSpPr>
        <xdr:cNvPr id="55" name="50 Conector recto"/>
        <xdr:cNvCxnSpPr/>
      </xdr:nvCxnSpPr>
      <xdr:spPr>
        <a:xfrm flipV="1">
          <a:off x="5668108" y="31288162"/>
          <a:ext cx="0" cy="7715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51289</xdr:colOff>
      <xdr:row>164</xdr:row>
      <xdr:rowOff>24912</xdr:rowOff>
    </xdr:from>
    <xdr:to>
      <xdr:col>8</xdr:col>
      <xdr:colOff>106434</xdr:colOff>
      <xdr:row>164</xdr:row>
      <xdr:rowOff>80057</xdr:rowOff>
    </xdr:to>
    <xdr:sp macro="" textlink="">
      <xdr:nvSpPr>
        <xdr:cNvPr id="56" name="51 Elipse"/>
        <xdr:cNvSpPr/>
      </xdr:nvSpPr>
      <xdr:spPr>
        <a:xfrm>
          <a:off x="5594839" y="30428712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8</xdr:col>
      <xdr:colOff>51289</xdr:colOff>
      <xdr:row>165</xdr:row>
      <xdr:rowOff>51582</xdr:rowOff>
    </xdr:from>
    <xdr:to>
      <xdr:col>8</xdr:col>
      <xdr:colOff>106434</xdr:colOff>
      <xdr:row>165</xdr:row>
      <xdr:rowOff>106727</xdr:rowOff>
    </xdr:to>
    <xdr:sp macro="" textlink="">
      <xdr:nvSpPr>
        <xdr:cNvPr id="57" name="52 Elipse"/>
        <xdr:cNvSpPr/>
      </xdr:nvSpPr>
      <xdr:spPr>
        <a:xfrm>
          <a:off x="5594839" y="30645882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8</xdr:col>
      <xdr:colOff>51289</xdr:colOff>
      <xdr:row>166</xdr:row>
      <xdr:rowOff>97302</xdr:rowOff>
    </xdr:from>
    <xdr:to>
      <xdr:col>8</xdr:col>
      <xdr:colOff>106434</xdr:colOff>
      <xdr:row>166</xdr:row>
      <xdr:rowOff>152447</xdr:rowOff>
    </xdr:to>
    <xdr:sp macro="" textlink="">
      <xdr:nvSpPr>
        <xdr:cNvPr id="58" name="53 Elipse"/>
        <xdr:cNvSpPr/>
      </xdr:nvSpPr>
      <xdr:spPr>
        <a:xfrm>
          <a:off x="5594839" y="30882102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8</xdr:col>
      <xdr:colOff>51289</xdr:colOff>
      <xdr:row>167</xdr:row>
      <xdr:rowOff>101112</xdr:rowOff>
    </xdr:from>
    <xdr:to>
      <xdr:col>8</xdr:col>
      <xdr:colOff>106434</xdr:colOff>
      <xdr:row>167</xdr:row>
      <xdr:rowOff>156257</xdr:rowOff>
    </xdr:to>
    <xdr:sp macro="" textlink="">
      <xdr:nvSpPr>
        <xdr:cNvPr id="59" name="54 Elipse"/>
        <xdr:cNvSpPr/>
      </xdr:nvSpPr>
      <xdr:spPr>
        <a:xfrm>
          <a:off x="5594839" y="31076412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9</xdr:col>
      <xdr:colOff>512299</xdr:colOff>
      <xdr:row>164</xdr:row>
      <xdr:rowOff>24912</xdr:rowOff>
    </xdr:from>
    <xdr:to>
      <xdr:col>9</xdr:col>
      <xdr:colOff>567444</xdr:colOff>
      <xdr:row>164</xdr:row>
      <xdr:rowOff>80057</xdr:rowOff>
    </xdr:to>
    <xdr:sp macro="" textlink="">
      <xdr:nvSpPr>
        <xdr:cNvPr id="60" name="55 Elipse"/>
        <xdr:cNvSpPr/>
      </xdr:nvSpPr>
      <xdr:spPr>
        <a:xfrm>
          <a:off x="6665449" y="30428712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9</xdr:col>
      <xdr:colOff>512299</xdr:colOff>
      <xdr:row>165</xdr:row>
      <xdr:rowOff>51582</xdr:rowOff>
    </xdr:from>
    <xdr:to>
      <xdr:col>9</xdr:col>
      <xdr:colOff>567444</xdr:colOff>
      <xdr:row>165</xdr:row>
      <xdr:rowOff>106727</xdr:rowOff>
    </xdr:to>
    <xdr:sp macro="" textlink="">
      <xdr:nvSpPr>
        <xdr:cNvPr id="61" name="56 Elipse"/>
        <xdr:cNvSpPr/>
      </xdr:nvSpPr>
      <xdr:spPr>
        <a:xfrm>
          <a:off x="6665449" y="30645882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9</xdr:col>
      <xdr:colOff>512299</xdr:colOff>
      <xdr:row>166</xdr:row>
      <xdr:rowOff>97302</xdr:rowOff>
    </xdr:from>
    <xdr:to>
      <xdr:col>9</xdr:col>
      <xdr:colOff>567444</xdr:colOff>
      <xdr:row>166</xdr:row>
      <xdr:rowOff>152447</xdr:rowOff>
    </xdr:to>
    <xdr:sp macro="" textlink="">
      <xdr:nvSpPr>
        <xdr:cNvPr id="62" name="57 Elipse"/>
        <xdr:cNvSpPr/>
      </xdr:nvSpPr>
      <xdr:spPr>
        <a:xfrm>
          <a:off x="6665449" y="30882102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9</xdr:col>
      <xdr:colOff>512299</xdr:colOff>
      <xdr:row>167</xdr:row>
      <xdr:rowOff>101112</xdr:rowOff>
    </xdr:from>
    <xdr:to>
      <xdr:col>9</xdr:col>
      <xdr:colOff>567444</xdr:colOff>
      <xdr:row>167</xdr:row>
      <xdr:rowOff>156257</xdr:rowOff>
    </xdr:to>
    <xdr:sp macro="" textlink="">
      <xdr:nvSpPr>
        <xdr:cNvPr id="63" name="58 Elipse"/>
        <xdr:cNvSpPr/>
      </xdr:nvSpPr>
      <xdr:spPr>
        <a:xfrm>
          <a:off x="6665449" y="31076412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8</xdr:col>
      <xdr:colOff>470389</xdr:colOff>
      <xdr:row>164</xdr:row>
      <xdr:rowOff>24912</xdr:rowOff>
    </xdr:from>
    <xdr:to>
      <xdr:col>8</xdr:col>
      <xdr:colOff>525534</xdr:colOff>
      <xdr:row>164</xdr:row>
      <xdr:rowOff>80057</xdr:rowOff>
    </xdr:to>
    <xdr:sp macro="" textlink="">
      <xdr:nvSpPr>
        <xdr:cNvPr id="64" name="59 Elipse"/>
        <xdr:cNvSpPr/>
      </xdr:nvSpPr>
      <xdr:spPr>
        <a:xfrm>
          <a:off x="6013939" y="30428712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9</xdr:col>
      <xdr:colOff>150349</xdr:colOff>
      <xdr:row>164</xdr:row>
      <xdr:rowOff>24912</xdr:rowOff>
    </xdr:from>
    <xdr:to>
      <xdr:col>9</xdr:col>
      <xdr:colOff>205494</xdr:colOff>
      <xdr:row>164</xdr:row>
      <xdr:rowOff>80057</xdr:rowOff>
    </xdr:to>
    <xdr:sp macro="" textlink="">
      <xdr:nvSpPr>
        <xdr:cNvPr id="65" name="60 Elipse"/>
        <xdr:cNvSpPr/>
      </xdr:nvSpPr>
      <xdr:spPr>
        <a:xfrm>
          <a:off x="6303499" y="30428712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8</xdr:col>
      <xdr:colOff>470389</xdr:colOff>
      <xdr:row>167</xdr:row>
      <xdr:rowOff>112542</xdr:rowOff>
    </xdr:from>
    <xdr:to>
      <xdr:col>8</xdr:col>
      <xdr:colOff>525534</xdr:colOff>
      <xdr:row>167</xdr:row>
      <xdr:rowOff>167687</xdr:rowOff>
    </xdr:to>
    <xdr:sp macro="" textlink="">
      <xdr:nvSpPr>
        <xdr:cNvPr id="66" name="61 Elipse"/>
        <xdr:cNvSpPr/>
      </xdr:nvSpPr>
      <xdr:spPr>
        <a:xfrm>
          <a:off x="6013939" y="31087842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9</xdr:col>
      <xdr:colOff>150349</xdr:colOff>
      <xdr:row>167</xdr:row>
      <xdr:rowOff>112542</xdr:rowOff>
    </xdr:from>
    <xdr:to>
      <xdr:col>9</xdr:col>
      <xdr:colOff>205494</xdr:colOff>
      <xdr:row>167</xdr:row>
      <xdr:rowOff>167687</xdr:rowOff>
    </xdr:to>
    <xdr:sp macro="" textlink="">
      <xdr:nvSpPr>
        <xdr:cNvPr id="67" name="62 Elipse"/>
        <xdr:cNvSpPr/>
      </xdr:nvSpPr>
      <xdr:spPr>
        <a:xfrm>
          <a:off x="6303499" y="31087842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8</xdr:col>
      <xdr:colOff>471035</xdr:colOff>
      <xdr:row>165</xdr:row>
      <xdr:rowOff>51582</xdr:rowOff>
    </xdr:from>
    <xdr:to>
      <xdr:col>8</xdr:col>
      <xdr:colOff>526180</xdr:colOff>
      <xdr:row>165</xdr:row>
      <xdr:rowOff>106727</xdr:rowOff>
    </xdr:to>
    <xdr:sp macro="" textlink="">
      <xdr:nvSpPr>
        <xdr:cNvPr id="68" name="63 Elipse"/>
        <xdr:cNvSpPr/>
      </xdr:nvSpPr>
      <xdr:spPr>
        <a:xfrm>
          <a:off x="6014585" y="30645882"/>
          <a:ext cx="55145" cy="5514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8</xdr:col>
      <xdr:colOff>471035</xdr:colOff>
      <xdr:row>166</xdr:row>
      <xdr:rowOff>97302</xdr:rowOff>
    </xdr:from>
    <xdr:to>
      <xdr:col>8</xdr:col>
      <xdr:colOff>526180</xdr:colOff>
      <xdr:row>166</xdr:row>
      <xdr:rowOff>152447</xdr:rowOff>
    </xdr:to>
    <xdr:sp macro="" textlink="">
      <xdr:nvSpPr>
        <xdr:cNvPr id="69" name="64 Elipse"/>
        <xdr:cNvSpPr/>
      </xdr:nvSpPr>
      <xdr:spPr>
        <a:xfrm>
          <a:off x="6014585" y="30882102"/>
          <a:ext cx="55145" cy="5514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A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200527</xdr:colOff>
      <xdr:row>162</xdr:row>
      <xdr:rowOff>155408</xdr:rowOff>
    </xdr:from>
    <xdr:to>
      <xdr:col>5</xdr:col>
      <xdr:colOff>862263</xdr:colOff>
      <xdr:row>162</xdr:row>
      <xdr:rowOff>155408</xdr:rowOff>
    </xdr:to>
    <xdr:cxnSp macro="">
      <xdr:nvCxnSpPr>
        <xdr:cNvPr id="70" name="66 Conector recto"/>
        <xdr:cNvCxnSpPr/>
      </xdr:nvCxnSpPr>
      <xdr:spPr>
        <a:xfrm flipH="1">
          <a:off x="1981702" y="30302033"/>
          <a:ext cx="2490536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160</xdr:row>
      <xdr:rowOff>50131</xdr:rowOff>
    </xdr:from>
    <xdr:to>
      <xdr:col>2</xdr:col>
      <xdr:colOff>190500</xdr:colOff>
      <xdr:row>162</xdr:row>
      <xdr:rowOff>150394</xdr:rowOff>
    </xdr:to>
    <xdr:cxnSp macro="">
      <xdr:nvCxnSpPr>
        <xdr:cNvPr id="71" name="68 Conector recto"/>
        <xdr:cNvCxnSpPr/>
      </xdr:nvCxnSpPr>
      <xdr:spPr>
        <a:xfrm flipV="1">
          <a:off x="1971675" y="29815756"/>
          <a:ext cx="0" cy="481263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225592</xdr:colOff>
      <xdr:row>160</xdr:row>
      <xdr:rowOff>75197</xdr:rowOff>
    </xdr:from>
    <xdr:to>
      <xdr:col>5</xdr:col>
      <xdr:colOff>887328</xdr:colOff>
      <xdr:row>160</xdr:row>
      <xdr:rowOff>75197</xdr:rowOff>
    </xdr:to>
    <xdr:cxnSp macro="">
      <xdr:nvCxnSpPr>
        <xdr:cNvPr id="72" name="69 Conector recto"/>
        <xdr:cNvCxnSpPr/>
      </xdr:nvCxnSpPr>
      <xdr:spPr>
        <a:xfrm flipH="1">
          <a:off x="2006767" y="29840822"/>
          <a:ext cx="2490536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215565</xdr:colOff>
      <xdr:row>157</xdr:row>
      <xdr:rowOff>180473</xdr:rowOff>
    </xdr:from>
    <xdr:to>
      <xdr:col>2</xdr:col>
      <xdr:colOff>215565</xdr:colOff>
      <xdr:row>160</xdr:row>
      <xdr:rowOff>70183</xdr:rowOff>
    </xdr:to>
    <xdr:cxnSp macro="">
      <xdr:nvCxnSpPr>
        <xdr:cNvPr id="73" name="70 Conector recto"/>
        <xdr:cNvCxnSpPr/>
      </xdr:nvCxnSpPr>
      <xdr:spPr>
        <a:xfrm flipV="1">
          <a:off x="1996740" y="29355548"/>
          <a:ext cx="0" cy="48026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170448</xdr:colOff>
      <xdr:row>160</xdr:row>
      <xdr:rowOff>75197</xdr:rowOff>
    </xdr:from>
    <xdr:to>
      <xdr:col>3</xdr:col>
      <xdr:colOff>170448</xdr:colOff>
      <xdr:row>162</xdr:row>
      <xdr:rowOff>155408</xdr:rowOff>
    </xdr:to>
    <xdr:cxnSp macro="">
      <xdr:nvCxnSpPr>
        <xdr:cNvPr id="74" name="72 Conector recto"/>
        <xdr:cNvCxnSpPr/>
      </xdr:nvCxnSpPr>
      <xdr:spPr>
        <a:xfrm>
          <a:off x="2561223" y="29840822"/>
          <a:ext cx="0" cy="46121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486277</xdr:colOff>
      <xdr:row>160</xdr:row>
      <xdr:rowOff>75197</xdr:rowOff>
    </xdr:from>
    <xdr:to>
      <xdr:col>3</xdr:col>
      <xdr:colOff>486277</xdr:colOff>
      <xdr:row>162</xdr:row>
      <xdr:rowOff>155408</xdr:rowOff>
    </xdr:to>
    <xdr:cxnSp macro="">
      <xdr:nvCxnSpPr>
        <xdr:cNvPr id="75" name="73 Conector recto"/>
        <xdr:cNvCxnSpPr/>
      </xdr:nvCxnSpPr>
      <xdr:spPr>
        <a:xfrm>
          <a:off x="2877052" y="29840822"/>
          <a:ext cx="0" cy="46121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195513</xdr:colOff>
      <xdr:row>160</xdr:row>
      <xdr:rowOff>75197</xdr:rowOff>
    </xdr:from>
    <xdr:to>
      <xdr:col>4</xdr:col>
      <xdr:colOff>195513</xdr:colOff>
      <xdr:row>162</xdr:row>
      <xdr:rowOff>155408</xdr:rowOff>
    </xdr:to>
    <xdr:cxnSp macro="">
      <xdr:nvCxnSpPr>
        <xdr:cNvPr id="76" name="74 Conector recto"/>
        <xdr:cNvCxnSpPr/>
      </xdr:nvCxnSpPr>
      <xdr:spPr>
        <a:xfrm>
          <a:off x="3195888" y="29840822"/>
          <a:ext cx="0" cy="46121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526382</xdr:colOff>
      <xdr:row>160</xdr:row>
      <xdr:rowOff>75197</xdr:rowOff>
    </xdr:from>
    <xdr:to>
      <xdr:col>4</xdr:col>
      <xdr:colOff>526382</xdr:colOff>
      <xdr:row>162</xdr:row>
      <xdr:rowOff>155408</xdr:rowOff>
    </xdr:to>
    <xdr:cxnSp macro="">
      <xdr:nvCxnSpPr>
        <xdr:cNvPr id="77" name="75 Conector recto"/>
        <xdr:cNvCxnSpPr/>
      </xdr:nvCxnSpPr>
      <xdr:spPr>
        <a:xfrm>
          <a:off x="3526757" y="29840822"/>
          <a:ext cx="0" cy="46121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250659</xdr:colOff>
      <xdr:row>160</xdr:row>
      <xdr:rowOff>75197</xdr:rowOff>
    </xdr:from>
    <xdr:to>
      <xdr:col>5</xdr:col>
      <xdr:colOff>250659</xdr:colOff>
      <xdr:row>162</xdr:row>
      <xdr:rowOff>155408</xdr:rowOff>
    </xdr:to>
    <xdr:cxnSp macro="">
      <xdr:nvCxnSpPr>
        <xdr:cNvPr id="78" name="76 Conector recto"/>
        <xdr:cNvCxnSpPr/>
      </xdr:nvCxnSpPr>
      <xdr:spPr>
        <a:xfrm>
          <a:off x="3860634" y="29840822"/>
          <a:ext cx="0" cy="46121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566488</xdr:colOff>
      <xdr:row>160</xdr:row>
      <xdr:rowOff>75197</xdr:rowOff>
    </xdr:from>
    <xdr:to>
      <xdr:col>5</xdr:col>
      <xdr:colOff>566488</xdr:colOff>
      <xdr:row>162</xdr:row>
      <xdr:rowOff>155408</xdr:rowOff>
    </xdr:to>
    <xdr:cxnSp macro="">
      <xdr:nvCxnSpPr>
        <xdr:cNvPr id="79" name="77 Conector recto"/>
        <xdr:cNvCxnSpPr/>
      </xdr:nvCxnSpPr>
      <xdr:spPr>
        <a:xfrm>
          <a:off x="4176463" y="29840822"/>
          <a:ext cx="0" cy="46121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136922</xdr:colOff>
      <xdr:row>164</xdr:row>
      <xdr:rowOff>101203</xdr:rowOff>
    </xdr:from>
    <xdr:to>
      <xdr:col>12</xdr:col>
      <xdr:colOff>0</xdr:colOff>
      <xdr:row>164</xdr:row>
      <xdr:rowOff>101203</xdr:rowOff>
    </xdr:to>
    <xdr:cxnSp macro="">
      <xdr:nvCxnSpPr>
        <xdr:cNvPr id="80" name="79 Conector recto"/>
        <xdr:cNvCxnSpPr/>
      </xdr:nvCxnSpPr>
      <xdr:spPr>
        <a:xfrm>
          <a:off x="5680472" y="30505003"/>
          <a:ext cx="2849166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136922</xdr:colOff>
      <xdr:row>166</xdr:row>
      <xdr:rowOff>5953</xdr:rowOff>
    </xdr:from>
    <xdr:to>
      <xdr:col>12</xdr:col>
      <xdr:colOff>0</xdr:colOff>
      <xdr:row>166</xdr:row>
      <xdr:rowOff>5953</xdr:rowOff>
    </xdr:to>
    <xdr:cxnSp macro="">
      <xdr:nvCxnSpPr>
        <xdr:cNvPr id="81" name="80 Conector recto"/>
        <xdr:cNvCxnSpPr/>
      </xdr:nvCxnSpPr>
      <xdr:spPr>
        <a:xfrm>
          <a:off x="5680472" y="30790753"/>
          <a:ext cx="2849166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136922</xdr:colOff>
      <xdr:row>167</xdr:row>
      <xdr:rowOff>77390</xdr:rowOff>
    </xdr:from>
    <xdr:to>
      <xdr:col>12</xdr:col>
      <xdr:colOff>0</xdr:colOff>
      <xdr:row>167</xdr:row>
      <xdr:rowOff>77390</xdr:rowOff>
    </xdr:to>
    <xdr:cxnSp macro="">
      <xdr:nvCxnSpPr>
        <xdr:cNvPr id="82" name="81 Conector recto"/>
        <xdr:cNvCxnSpPr/>
      </xdr:nvCxnSpPr>
      <xdr:spPr>
        <a:xfrm>
          <a:off x="5680472" y="31052690"/>
          <a:ext cx="2849166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149087</xdr:colOff>
      <xdr:row>172</xdr:row>
      <xdr:rowOff>182217</xdr:rowOff>
    </xdr:from>
    <xdr:to>
      <xdr:col>2</xdr:col>
      <xdr:colOff>563218</xdr:colOff>
      <xdr:row>172</xdr:row>
      <xdr:rowOff>182217</xdr:rowOff>
    </xdr:to>
    <xdr:cxnSp macro="">
      <xdr:nvCxnSpPr>
        <xdr:cNvPr id="83" name="83 Conector recto"/>
        <xdr:cNvCxnSpPr/>
      </xdr:nvCxnSpPr>
      <xdr:spPr>
        <a:xfrm>
          <a:off x="1930262" y="32014767"/>
          <a:ext cx="414131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612913</xdr:colOff>
      <xdr:row>175</xdr:row>
      <xdr:rowOff>0</xdr:rowOff>
    </xdr:from>
    <xdr:to>
      <xdr:col>6</xdr:col>
      <xdr:colOff>8283</xdr:colOff>
      <xdr:row>175</xdr:row>
      <xdr:rowOff>0</xdr:rowOff>
    </xdr:to>
    <xdr:cxnSp macro="">
      <xdr:nvCxnSpPr>
        <xdr:cNvPr id="84" name="85 Conector recto de flecha"/>
        <xdr:cNvCxnSpPr/>
      </xdr:nvCxnSpPr>
      <xdr:spPr>
        <a:xfrm>
          <a:off x="1784488" y="32413575"/>
          <a:ext cx="272912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240196</xdr:colOff>
      <xdr:row>172</xdr:row>
      <xdr:rowOff>8282</xdr:rowOff>
    </xdr:from>
    <xdr:to>
      <xdr:col>6</xdr:col>
      <xdr:colOff>240196</xdr:colOff>
      <xdr:row>174</xdr:row>
      <xdr:rowOff>0</xdr:rowOff>
    </xdr:to>
    <xdr:cxnSp macro="">
      <xdr:nvCxnSpPr>
        <xdr:cNvPr id="85" name="87 Conector recto de flecha"/>
        <xdr:cNvCxnSpPr/>
      </xdr:nvCxnSpPr>
      <xdr:spPr>
        <a:xfrm flipV="1">
          <a:off x="4745521" y="31840832"/>
          <a:ext cx="0" cy="38224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405848</xdr:colOff>
      <xdr:row>169</xdr:row>
      <xdr:rowOff>185854</xdr:rowOff>
    </xdr:from>
    <xdr:to>
      <xdr:col>1</xdr:col>
      <xdr:colOff>405848</xdr:colOff>
      <xdr:row>173</xdr:row>
      <xdr:rowOff>91109</xdr:rowOff>
    </xdr:to>
    <xdr:cxnSp macro="">
      <xdr:nvCxnSpPr>
        <xdr:cNvPr id="86" name="89 Conector recto de flecha"/>
        <xdr:cNvCxnSpPr/>
      </xdr:nvCxnSpPr>
      <xdr:spPr>
        <a:xfrm flipV="1">
          <a:off x="1158555" y="31562598"/>
          <a:ext cx="0" cy="67654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274925</xdr:colOff>
      <xdr:row>169</xdr:row>
      <xdr:rowOff>195146</xdr:rowOff>
    </xdr:from>
    <xdr:to>
      <xdr:col>1</xdr:col>
      <xdr:colOff>274925</xdr:colOff>
      <xdr:row>174</xdr:row>
      <xdr:rowOff>1</xdr:rowOff>
    </xdr:to>
    <xdr:cxnSp macro="">
      <xdr:nvCxnSpPr>
        <xdr:cNvPr id="87" name="91 Conector recto de flecha"/>
        <xdr:cNvCxnSpPr/>
      </xdr:nvCxnSpPr>
      <xdr:spPr>
        <a:xfrm flipV="1">
          <a:off x="1027632" y="31571890"/>
          <a:ext cx="0" cy="77594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422413</xdr:colOff>
      <xdr:row>158</xdr:row>
      <xdr:rowOff>0</xdr:rowOff>
    </xdr:from>
    <xdr:to>
      <xdr:col>7</xdr:col>
      <xdr:colOff>422413</xdr:colOff>
      <xdr:row>174</xdr:row>
      <xdr:rowOff>0</xdr:rowOff>
    </xdr:to>
    <xdr:cxnSp macro="">
      <xdr:nvCxnSpPr>
        <xdr:cNvPr id="89" name="95 Conector recto de flecha"/>
        <xdr:cNvCxnSpPr/>
      </xdr:nvCxnSpPr>
      <xdr:spPr>
        <a:xfrm flipV="1">
          <a:off x="5356363" y="29375100"/>
          <a:ext cx="0" cy="2847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8283</xdr:colOff>
      <xdr:row>175</xdr:row>
      <xdr:rowOff>0</xdr:rowOff>
    </xdr:from>
    <xdr:to>
      <xdr:col>11</xdr:col>
      <xdr:colOff>0</xdr:colOff>
      <xdr:row>175</xdr:row>
      <xdr:rowOff>0</xdr:rowOff>
    </xdr:to>
    <xdr:cxnSp macro="">
      <xdr:nvCxnSpPr>
        <xdr:cNvPr id="90" name="97 Conector recto de flecha"/>
        <xdr:cNvCxnSpPr/>
      </xdr:nvCxnSpPr>
      <xdr:spPr>
        <a:xfrm>
          <a:off x="5551833" y="32413575"/>
          <a:ext cx="1820517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164</xdr:row>
      <xdr:rowOff>0</xdr:rowOff>
    </xdr:from>
    <xdr:to>
      <xdr:col>8</xdr:col>
      <xdr:colOff>223630</xdr:colOff>
      <xdr:row>167</xdr:row>
      <xdr:rowOff>190500</xdr:rowOff>
    </xdr:to>
    <xdr:cxnSp macro="">
      <xdr:nvCxnSpPr>
        <xdr:cNvPr id="91" name="99 Conector recto de flecha"/>
        <xdr:cNvCxnSpPr/>
      </xdr:nvCxnSpPr>
      <xdr:spPr>
        <a:xfrm flipV="1">
          <a:off x="5767180" y="30403800"/>
          <a:ext cx="0" cy="762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430696</xdr:colOff>
      <xdr:row>163</xdr:row>
      <xdr:rowOff>0</xdr:rowOff>
    </xdr:from>
    <xdr:to>
      <xdr:col>9</xdr:col>
      <xdr:colOff>430696</xdr:colOff>
      <xdr:row>168</xdr:row>
      <xdr:rowOff>66261</xdr:rowOff>
    </xdr:to>
    <xdr:cxnSp macro="">
      <xdr:nvCxnSpPr>
        <xdr:cNvPr id="92" name="101 Conector recto de flecha"/>
        <xdr:cNvCxnSpPr/>
      </xdr:nvCxnSpPr>
      <xdr:spPr>
        <a:xfrm flipV="1">
          <a:off x="6583846" y="30346650"/>
          <a:ext cx="0" cy="89493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612913</xdr:colOff>
      <xdr:row>159</xdr:row>
      <xdr:rowOff>82826</xdr:rowOff>
    </xdr:from>
    <xdr:to>
      <xdr:col>3</xdr:col>
      <xdr:colOff>0</xdr:colOff>
      <xdr:row>159</xdr:row>
      <xdr:rowOff>82826</xdr:rowOff>
    </xdr:to>
    <xdr:cxnSp macro="">
      <xdr:nvCxnSpPr>
        <xdr:cNvPr id="93" name="103 Conector recto de flecha"/>
        <xdr:cNvCxnSpPr/>
      </xdr:nvCxnSpPr>
      <xdr:spPr>
        <a:xfrm>
          <a:off x="1784488" y="29648426"/>
          <a:ext cx="606287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612913</xdr:colOff>
      <xdr:row>165</xdr:row>
      <xdr:rowOff>57978</xdr:rowOff>
    </xdr:from>
    <xdr:to>
      <xdr:col>3</xdr:col>
      <xdr:colOff>49695</xdr:colOff>
      <xdr:row>165</xdr:row>
      <xdr:rowOff>57978</xdr:rowOff>
    </xdr:to>
    <xdr:cxnSp macro="">
      <xdr:nvCxnSpPr>
        <xdr:cNvPr id="94" name="105 Conector recto de flecha"/>
        <xdr:cNvCxnSpPr/>
      </xdr:nvCxnSpPr>
      <xdr:spPr>
        <a:xfrm>
          <a:off x="1784488" y="30652278"/>
          <a:ext cx="655982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604630</xdr:colOff>
      <xdr:row>170</xdr:row>
      <xdr:rowOff>0</xdr:rowOff>
    </xdr:from>
    <xdr:to>
      <xdr:col>10</xdr:col>
      <xdr:colOff>16565</xdr:colOff>
      <xdr:row>170</xdr:row>
      <xdr:rowOff>0</xdr:rowOff>
    </xdr:to>
    <xdr:cxnSp macro="">
      <xdr:nvCxnSpPr>
        <xdr:cNvPr id="95" name="107 Conector recto de flecha"/>
        <xdr:cNvCxnSpPr/>
      </xdr:nvCxnSpPr>
      <xdr:spPr>
        <a:xfrm>
          <a:off x="5538580" y="31451550"/>
          <a:ext cx="124073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4778</xdr:colOff>
      <xdr:row>170</xdr:row>
      <xdr:rowOff>167882</xdr:rowOff>
    </xdr:from>
    <xdr:to>
      <xdr:col>4</xdr:col>
      <xdr:colOff>58615</xdr:colOff>
      <xdr:row>170</xdr:row>
      <xdr:rowOff>167882</xdr:rowOff>
    </xdr:to>
    <xdr:cxnSp macro="">
      <xdr:nvCxnSpPr>
        <xdr:cNvPr id="96" name="105 Conector recto de flecha"/>
        <xdr:cNvCxnSpPr/>
      </xdr:nvCxnSpPr>
      <xdr:spPr>
        <a:xfrm>
          <a:off x="2027009" y="31702959"/>
          <a:ext cx="12701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29307</xdr:colOff>
      <xdr:row>171</xdr:row>
      <xdr:rowOff>29307</xdr:rowOff>
    </xdr:from>
    <xdr:to>
      <xdr:col>1</xdr:col>
      <xdr:colOff>271096</xdr:colOff>
      <xdr:row>172</xdr:row>
      <xdr:rowOff>83634</xdr:rowOff>
    </xdr:to>
    <xdr:sp macro="" textlink="">
      <xdr:nvSpPr>
        <xdr:cNvPr id="98" name="TextBox 97"/>
        <xdr:cNvSpPr txBox="1"/>
      </xdr:nvSpPr>
      <xdr:spPr>
        <a:xfrm rot="16200000">
          <a:off x="780495" y="31797863"/>
          <a:ext cx="244827" cy="2417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D</a:t>
          </a:r>
        </a:p>
      </xdr:txBody>
    </xdr:sp>
    <xdr:clientData/>
  </xdr:twoCellAnchor>
  <xdr:twoCellAnchor>
    <xdr:from>
      <xdr:col>0</xdr:col>
      <xdr:colOff>503233</xdr:colOff>
      <xdr:row>168</xdr:row>
      <xdr:rowOff>29308</xdr:rowOff>
    </xdr:from>
    <xdr:to>
      <xdr:col>1</xdr:col>
      <xdr:colOff>89888</xdr:colOff>
      <xdr:row>170</xdr:row>
      <xdr:rowOff>0</xdr:rowOff>
    </xdr:to>
    <xdr:sp macro="" textlink="">
      <xdr:nvSpPr>
        <xdr:cNvPr id="99" name="TextBox 98"/>
        <xdr:cNvSpPr txBox="1"/>
      </xdr:nvSpPr>
      <xdr:spPr>
        <a:xfrm rot="16200000">
          <a:off x="1254421" y="31333229"/>
          <a:ext cx="244827" cy="2417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H</a:t>
          </a:r>
        </a:p>
      </xdr:txBody>
    </xdr:sp>
    <xdr:clientData/>
  </xdr:twoCellAnchor>
  <xdr:twoCellAnchor>
    <xdr:from>
      <xdr:col>1</xdr:col>
      <xdr:colOff>46463</xdr:colOff>
      <xdr:row>161</xdr:row>
      <xdr:rowOff>117230</xdr:rowOff>
    </xdr:from>
    <xdr:to>
      <xdr:col>1</xdr:col>
      <xdr:colOff>46463</xdr:colOff>
      <xdr:row>174</xdr:row>
      <xdr:rowOff>8284</xdr:rowOff>
    </xdr:to>
    <xdr:cxnSp macro="">
      <xdr:nvCxnSpPr>
        <xdr:cNvPr id="100" name="93 Conector recto de flecha"/>
        <xdr:cNvCxnSpPr/>
      </xdr:nvCxnSpPr>
      <xdr:spPr>
        <a:xfrm flipV="1">
          <a:off x="1460559" y="30164942"/>
          <a:ext cx="0" cy="214774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464097</xdr:colOff>
      <xdr:row>158</xdr:row>
      <xdr:rowOff>43961</xdr:rowOff>
    </xdr:from>
    <xdr:to>
      <xdr:col>0</xdr:col>
      <xdr:colOff>464097</xdr:colOff>
      <xdr:row>174</xdr:row>
      <xdr:rowOff>8284</xdr:rowOff>
    </xdr:to>
    <xdr:cxnSp macro="">
      <xdr:nvCxnSpPr>
        <xdr:cNvPr id="103" name="93 Conector recto de flecha"/>
        <xdr:cNvCxnSpPr/>
      </xdr:nvCxnSpPr>
      <xdr:spPr>
        <a:xfrm flipV="1">
          <a:off x="1218770" y="29512846"/>
          <a:ext cx="0" cy="2799842"/>
        </a:xfrm>
        <a:prstGeom prst="straightConnector1">
          <a:avLst/>
        </a:prstGeom>
        <a:ln>
          <a:headEnd type="arrow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217483</xdr:colOff>
      <xdr:row>164</xdr:row>
      <xdr:rowOff>87923</xdr:rowOff>
    </xdr:from>
    <xdr:to>
      <xdr:col>0</xdr:col>
      <xdr:colOff>463561</xdr:colOff>
      <xdr:row>166</xdr:row>
      <xdr:rowOff>87923</xdr:rowOff>
    </xdr:to>
    <xdr:sp macro="" textlink="">
      <xdr:nvSpPr>
        <xdr:cNvPr id="105" name="TextBox 104"/>
        <xdr:cNvSpPr txBox="1"/>
      </xdr:nvSpPr>
      <xdr:spPr>
        <a:xfrm rot="16200000">
          <a:off x="904695" y="30650038"/>
          <a:ext cx="381000" cy="2460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H'</a:t>
          </a:r>
        </a:p>
      </xdr:txBody>
    </xdr:sp>
    <xdr:clientData/>
  </xdr:twoCellAnchor>
  <xdr:twoCellAnchor>
    <xdr:from>
      <xdr:col>5</xdr:col>
      <xdr:colOff>440929</xdr:colOff>
      <xdr:row>173</xdr:row>
      <xdr:rowOff>100268</xdr:rowOff>
    </xdr:from>
    <xdr:to>
      <xdr:col>5</xdr:col>
      <xdr:colOff>496074</xdr:colOff>
      <xdr:row>173</xdr:row>
      <xdr:rowOff>155413</xdr:rowOff>
    </xdr:to>
    <xdr:sp macro="" textlink="">
      <xdr:nvSpPr>
        <xdr:cNvPr id="107" name="38 Elipse"/>
        <xdr:cNvSpPr/>
      </xdr:nvSpPr>
      <xdr:spPr>
        <a:xfrm>
          <a:off x="3675376" y="32225864"/>
          <a:ext cx="55145" cy="5514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7"/>
  <sheetViews>
    <sheetView showGridLines="0" tabSelected="1" zoomScale="115" zoomScaleNormal="115" workbookViewId="0">
      <selection activeCell="O23" sqref="O23"/>
    </sheetView>
  </sheetViews>
  <sheetFormatPr defaultColWidth="9.140625" defaultRowHeight="15" x14ac:dyDescent="0.25"/>
  <cols>
    <col min="1" max="1" width="11.28515625" customWidth="1"/>
    <col min="2" max="2" width="9.85546875" customWidth="1"/>
    <col min="7" max="7" width="13.42578125" bestFit="1" customWidth="1"/>
    <col min="8" max="8" width="6.42578125" customWidth="1"/>
  </cols>
  <sheetData>
    <row r="1" spans="1:10" x14ac:dyDescent="0.25">
      <c r="A1" s="1" t="s">
        <v>59</v>
      </c>
      <c r="C1" s="110" t="s">
        <v>150</v>
      </c>
      <c r="D1" s="110"/>
      <c r="E1" s="110"/>
      <c r="F1" s="110"/>
      <c r="G1" s="110"/>
      <c r="H1" s="110"/>
      <c r="I1" s="110"/>
      <c r="J1" s="110"/>
    </row>
    <row r="2" spans="1:10" x14ac:dyDescent="0.25">
      <c r="A2" s="4"/>
      <c r="B2" s="4"/>
      <c r="C2" s="4"/>
      <c r="D2" s="4"/>
      <c r="E2" s="4"/>
      <c r="F2" s="4"/>
      <c r="G2" s="3"/>
      <c r="H2" s="3"/>
      <c r="I2" s="3"/>
      <c r="J2" s="3"/>
    </row>
    <row r="3" spans="1:10" ht="15.75" thickBot="1" x14ac:dyDescent="0.3">
      <c r="A3" s="5" t="s">
        <v>60</v>
      </c>
      <c r="B3" s="6"/>
      <c r="C3" s="6"/>
      <c r="D3" s="6"/>
      <c r="E3" s="6"/>
      <c r="F3" s="6"/>
      <c r="G3" s="6"/>
      <c r="H3" s="5"/>
      <c r="I3" s="6"/>
      <c r="J3" s="6"/>
    </row>
    <row r="5" spans="1:10" x14ac:dyDescent="0.25">
      <c r="A5" s="7" t="s">
        <v>0</v>
      </c>
      <c r="B5" s="73">
        <v>100</v>
      </c>
      <c r="C5" s="71" t="s">
        <v>1</v>
      </c>
      <c r="G5" s="10" t="s">
        <v>2</v>
      </c>
    </row>
    <row r="6" spans="1:10" x14ac:dyDescent="0.25">
      <c r="A6" s="7" t="s">
        <v>3</v>
      </c>
      <c r="B6" s="73">
        <v>200</v>
      </c>
      <c r="C6" s="71" t="s">
        <v>1</v>
      </c>
      <c r="G6" s="10" t="s">
        <v>4</v>
      </c>
    </row>
    <row r="7" spans="1:10" x14ac:dyDescent="0.25">
      <c r="A7" s="7" t="s">
        <v>5</v>
      </c>
      <c r="B7" s="11">
        <v>2.5</v>
      </c>
      <c r="C7" s="71" t="s">
        <v>6</v>
      </c>
    </row>
    <row r="8" spans="1:10" x14ac:dyDescent="0.25">
      <c r="A8" s="7" t="s">
        <v>7</v>
      </c>
      <c r="B8" s="11">
        <v>2.5</v>
      </c>
      <c r="C8" s="71" t="s">
        <v>6</v>
      </c>
      <c r="E8" s="10" t="s">
        <v>0</v>
      </c>
      <c r="I8" s="10" t="s">
        <v>3</v>
      </c>
    </row>
    <row r="9" spans="1:10" x14ac:dyDescent="0.25">
      <c r="A9" s="7" t="s">
        <v>4</v>
      </c>
      <c r="B9" s="11">
        <f>3.65+2.35</f>
        <v>6</v>
      </c>
      <c r="C9" s="71" t="s">
        <v>6</v>
      </c>
      <c r="D9" t="s">
        <v>5</v>
      </c>
      <c r="J9" s="12" t="s">
        <v>7</v>
      </c>
    </row>
    <row r="10" spans="1:10" x14ac:dyDescent="0.25">
      <c r="A10" s="7"/>
      <c r="C10" s="71"/>
    </row>
    <row r="11" spans="1:10" x14ac:dyDescent="0.25">
      <c r="A11" s="7" t="s">
        <v>8</v>
      </c>
      <c r="B11" s="8">
        <v>3</v>
      </c>
      <c r="C11" s="71" t="s">
        <v>9</v>
      </c>
    </row>
    <row r="12" spans="1:10" x14ac:dyDescent="0.25">
      <c r="A12" s="7" t="s">
        <v>10</v>
      </c>
      <c r="B12">
        <v>0.5</v>
      </c>
      <c r="C12" s="71"/>
    </row>
    <row r="13" spans="1:10" x14ac:dyDescent="0.25">
      <c r="A13" s="7" t="s">
        <v>11</v>
      </c>
      <c r="B13">
        <v>300</v>
      </c>
      <c r="C13" s="71" t="s">
        <v>9</v>
      </c>
      <c r="E13" t="s">
        <v>12</v>
      </c>
      <c r="I13" s="111" t="s">
        <v>13</v>
      </c>
      <c r="J13" s="111"/>
    </row>
    <row r="14" spans="1:10" x14ac:dyDescent="0.25">
      <c r="C14" s="71"/>
    </row>
    <row r="15" spans="1:10" hidden="1" x14ac:dyDescent="0.25">
      <c r="A15" s="7" t="s">
        <v>14</v>
      </c>
      <c r="B15">
        <v>2.1</v>
      </c>
      <c r="C15" s="71"/>
    </row>
    <row r="16" spans="1:10" hidden="1" x14ac:dyDescent="0.25">
      <c r="A16" s="7"/>
      <c r="C16" s="71"/>
    </row>
    <row r="17" spans="1:11" x14ac:dyDescent="0.25">
      <c r="A17" s="7" t="s">
        <v>15</v>
      </c>
      <c r="B17">
        <v>42000</v>
      </c>
      <c r="C17" s="71" t="s">
        <v>16</v>
      </c>
      <c r="D17">
        <v>4200</v>
      </c>
      <c r="E17" s="71" t="s">
        <v>9</v>
      </c>
      <c r="F17" s="10"/>
      <c r="G17" s="9"/>
    </row>
    <row r="18" spans="1:11" x14ac:dyDescent="0.25">
      <c r="A18" s="7"/>
      <c r="C18" s="71"/>
      <c r="E18" s="9"/>
      <c r="F18" s="10"/>
      <c r="G18" s="9"/>
    </row>
    <row r="19" spans="1:11" x14ac:dyDescent="0.25">
      <c r="A19" s="7" t="s">
        <v>17</v>
      </c>
      <c r="B19" s="10">
        <v>2100000</v>
      </c>
      <c r="C19" s="71" t="s">
        <v>9</v>
      </c>
      <c r="E19" s="7"/>
      <c r="F19" s="10"/>
      <c r="G19" s="9"/>
    </row>
    <row r="20" spans="1:11" x14ac:dyDescent="0.25">
      <c r="A20" s="7"/>
      <c r="B20">
        <f>+B19*10</f>
        <v>21000000</v>
      </c>
      <c r="C20" s="71" t="s">
        <v>16</v>
      </c>
      <c r="E20" s="7"/>
      <c r="F20" s="10"/>
      <c r="G20" s="9"/>
    </row>
    <row r="21" spans="1:11" ht="15.75" thickBo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3" spans="1:11" ht="15.75" thickBot="1" x14ac:dyDescent="0.3">
      <c r="A23" s="86" t="s">
        <v>132</v>
      </c>
      <c r="B23" s="26"/>
      <c r="C23" s="26"/>
      <c r="D23" s="26"/>
      <c r="E23" s="26"/>
      <c r="F23" s="26"/>
      <c r="G23" s="26"/>
      <c r="H23" s="86" t="s">
        <v>27</v>
      </c>
      <c r="I23" s="26"/>
      <c r="J23" s="26"/>
    </row>
    <row r="24" spans="1:11" hidden="1" x14ac:dyDescent="0.25"/>
    <row r="25" spans="1:11" hidden="1" x14ac:dyDescent="0.25">
      <c r="A25" s="7" t="s">
        <v>28</v>
      </c>
      <c r="B25">
        <f>+B5*1000/(B13/B15)</f>
        <v>700</v>
      </c>
      <c r="C25" s="9" t="s">
        <v>29</v>
      </c>
      <c r="K25" s="19"/>
    </row>
    <row r="26" spans="1:11" x14ac:dyDescent="0.25">
      <c r="A26" s="7"/>
      <c r="C26" s="9"/>
      <c r="G26" s="12" t="s">
        <v>31</v>
      </c>
    </row>
    <row r="27" spans="1:11" x14ac:dyDescent="0.25">
      <c r="A27" s="7" t="s">
        <v>69</v>
      </c>
      <c r="B27" s="21">
        <v>0.3</v>
      </c>
      <c r="C27" s="71" t="s">
        <v>6</v>
      </c>
      <c r="D27" s="7" t="s">
        <v>32</v>
      </c>
      <c r="E27">
        <f>+B27*B28*10000</f>
        <v>900</v>
      </c>
      <c r="F27" s="71" t="s">
        <v>29</v>
      </c>
      <c r="G27">
        <v>0.05</v>
      </c>
      <c r="H27" s="7" t="s">
        <v>91</v>
      </c>
      <c r="I27" s="22">
        <f>+B27+G27</f>
        <v>0.35</v>
      </c>
      <c r="J27" s="71" t="s">
        <v>6</v>
      </c>
    </row>
    <row r="28" spans="1:11" x14ac:dyDescent="0.25">
      <c r="A28" s="7" t="s">
        <v>68</v>
      </c>
      <c r="B28" s="21">
        <v>0.3</v>
      </c>
      <c r="C28" s="71" t="s">
        <v>6</v>
      </c>
      <c r="D28" s="7"/>
      <c r="F28" s="9"/>
      <c r="H28" s="7" t="s">
        <v>92</v>
      </c>
      <c r="I28" s="22">
        <f>+B28+G27/2</f>
        <v>0.32500000000000001</v>
      </c>
      <c r="J28" s="71" t="s">
        <v>6</v>
      </c>
    </row>
    <row r="29" spans="1:11" x14ac:dyDescent="0.25">
      <c r="A29" s="7"/>
      <c r="B29" s="82"/>
      <c r="C29" s="9"/>
      <c r="D29" s="7"/>
      <c r="F29" s="9"/>
    </row>
    <row r="30" spans="1:11" ht="15.75" thickBot="1" x14ac:dyDescent="0.3">
      <c r="A30" s="7"/>
      <c r="B30" s="81" t="s">
        <v>39</v>
      </c>
      <c r="C30" s="9"/>
      <c r="D30" s="7"/>
      <c r="F30" s="9"/>
      <c r="K30" s="42"/>
    </row>
    <row r="31" spans="1:11" x14ac:dyDescent="0.25">
      <c r="A31" s="23"/>
      <c r="B31" s="79"/>
      <c r="E31" s="76"/>
      <c r="F31" s="23"/>
      <c r="K31" s="42"/>
    </row>
    <row r="32" spans="1:11" x14ac:dyDescent="0.25">
      <c r="A32" s="78" t="s">
        <v>37</v>
      </c>
      <c r="B32" s="80"/>
      <c r="D32" s="23"/>
      <c r="E32" s="23"/>
      <c r="F32" s="77"/>
      <c r="K32" s="42"/>
    </row>
    <row r="33" spans="1:11" x14ac:dyDescent="0.25">
      <c r="A33" s="78"/>
      <c r="B33" s="57"/>
      <c r="D33" s="23"/>
      <c r="E33" s="23"/>
      <c r="F33" s="77"/>
      <c r="K33" s="42"/>
    </row>
    <row r="34" spans="1:11" ht="15.75" thickBot="1" x14ac:dyDescent="0.3">
      <c r="A34" s="42"/>
      <c r="B34" s="24"/>
      <c r="K34" s="42"/>
    </row>
    <row r="35" spans="1:11" x14ac:dyDescent="0.25">
      <c r="A35" s="84" t="s">
        <v>30</v>
      </c>
      <c r="C35" s="9"/>
      <c r="D35" s="7"/>
      <c r="F35" s="9"/>
      <c r="K35" s="42"/>
    </row>
    <row r="36" spans="1:11" x14ac:dyDescent="0.25">
      <c r="A36" s="83"/>
      <c r="C36" s="9"/>
      <c r="D36" s="7"/>
      <c r="F36" s="9"/>
      <c r="K36" s="42"/>
    </row>
    <row r="37" spans="1:11" ht="15.75" thickBot="1" x14ac:dyDescent="0.3">
      <c r="A37" s="86" t="s">
        <v>131</v>
      </c>
      <c r="B37" s="26"/>
      <c r="C37" s="26"/>
      <c r="D37" s="27"/>
      <c r="E37" s="26"/>
      <c r="F37" s="26"/>
      <c r="G37" s="26"/>
      <c r="H37" s="26"/>
      <c r="I37" s="26"/>
      <c r="J37" s="26"/>
    </row>
    <row r="38" spans="1:11" x14ac:dyDescent="0.25">
      <c r="D38" s="12"/>
      <c r="E38" s="12"/>
      <c r="G38" s="12"/>
    </row>
    <row r="39" spans="1:11" x14ac:dyDescent="0.25">
      <c r="A39" s="7" t="s">
        <v>61</v>
      </c>
      <c r="B39" s="22" t="s">
        <v>62</v>
      </c>
      <c r="D39" s="12"/>
      <c r="E39" s="12"/>
      <c r="G39" s="12"/>
    </row>
    <row r="40" spans="1:11" x14ac:dyDescent="0.25">
      <c r="A40" s="7" t="s">
        <v>61</v>
      </c>
      <c r="B40" s="11">
        <f>1.1*B5/(B11*10)</f>
        <v>3.666666666666667</v>
      </c>
      <c r="C40" s="71" t="s">
        <v>33</v>
      </c>
      <c r="H40" s="9"/>
    </row>
    <row r="41" spans="1:11" x14ac:dyDescent="0.25">
      <c r="A41" s="7"/>
      <c r="C41" s="71"/>
      <c r="D41" s="12"/>
    </row>
    <row r="42" spans="1:11" x14ac:dyDescent="0.25">
      <c r="A42" s="12" t="s">
        <v>65</v>
      </c>
      <c r="B42" s="11">
        <f>+SQRT(B40*2)</f>
        <v>2.7080128015453204</v>
      </c>
      <c r="C42" s="71" t="s">
        <v>6</v>
      </c>
      <c r="D42" s="12"/>
    </row>
    <row r="43" spans="1:11" x14ac:dyDescent="0.25">
      <c r="A43" s="12" t="s">
        <v>66</v>
      </c>
      <c r="B43" s="11">
        <f>+B42/2</f>
        <v>1.3540064007726602</v>
      </c>
      <c r="C43" s="71" t="s">
        <v>6</v>
      </c>
      <c r="D43" s="7"/>
    </row>
    <row r="44" spans="1:11" x14ac:dyDescent="0.25">
      <c r="A44" s="7" t="s">
        <v>72</v>
      </c>
      <c r="B44" s="21">
        <v>2.7</v>
      </c>
      <c r="C44" s="71" t="s">
        <v>6</v>
      </c>
      <c r="D44" s="7" t="s">
        <v>63</v>
      </c>
      <c r="E44" s="28">
        <f>+B44*B45</f>
        <v>3.78</v>
      </c>
      <c r="F44" s="71" t="s">
        <v>33</v>
      </c>
      <c r="G44" s="29" t="s">
        <v>34</v>
      </c>
      <c r="H44" s="8">
        <f>+B44/B45</f>
        <v>1.9285714285714288</v>
      </c>
    </row>
    <row r="45" spans="1:11" x14ac:dyDescent="0.25">
      <c r="A45" s="7" t="s">
        <v>73</v>
      </c>
      <c r="B45" s="21">
        <v>1.4</v>
      </c>
      <c r="C45" s="71" t="s">
        <v>6</v>
      </c>
      <c r="D45" s="7" t="s">
        <v>63</v>
      </c>
      <c r="E45" t="s">
        <v>64</v>
      </c>
      <c r="F45" s="9"/>
      <c r="G45" s="29"/>
    </row>
    <row r="46" spans="1:11" x14ac:dyDescent="0.25">
      <c r="A46" s="7"/>
      <c r="B46" s="30">
        <f>+B40/B44</f>
        <v>1.3580246913580247</v>
      </c>
      <c r="C46" s="9"/>
      <c r="D46" s="7"/>
      <c r="F46" s="9"/>
      <c r="G46" s="29"/>
    </row>
    <row r="47" spans="1:11" ht="15.75" thickBot="1" x14ac:dyDescent="0.3">
      <c r="A47" s="86" t="s">
        <v>133</v>
      </c>
      <c r="B47" s="26"/>
      <c r="C47" s="26"/>
      <c r="D47" s="27"/>
      <c r="E47" s="26"/>
      <c r="F47" s="26"/>
      <c r="G47" s="26"/>
      <c r="H47" s="26"/>
      <c r="I47" s="26"/>
      <c r="J47" s="26"/>
    </row>
    <row r="48" spans="1:11" x14ac:dyDescent="0.25">
      <c r="A48" s="7"/>
      <c r="B48" s="11"/>
      <c r="C48" s="9"/>
      <c r="D48" s="7"/>
      <c r="F48" s="9"/>
      <c r="G48" s="29"/>
    </row>
    <row r="49" spans="1:10" x14ac:dyDescent="0.25">
      <c r="A49" s="7" t="s">
        <v>67</v>
      </c>
      <c r="B49" s="11" t="s">
        <v>41</v>
      </c>
      <c r="C49" s="9"/>
      <c r="D49" s="7" t="s">
        <v>74</v>
      </c>
      <c r="E49" t="s">
        <v>76</v>
      </c>
      <c r="F49" s="9"/>
      <c r="G49" s="29"/>
    </row>
    <row r="50" spans="1:10" x14ac:dyDescent="0.25">
      <c r="A50" s="7" t="s">
        <v>67</v>
      </c>
      <c r="B50" s="11">
        <f>+(B45-B28)/2</f>
        <v>0.54999999999999993</v>
      </c>
      <c r="C50" s="71" t="s">
        <v>6</v>
      </c>
      <c r="D50" s="7" t="s">
        <v>90</v>
      </c>
      <c r="E50" s="33">
        <f>+B5*B50/B7</f>
        <v>21.999999999999996</v>
      </c>
      <c r="F50" s="71" t="s">
        <v>1</v>
      </c>
      <c r="G50" s="29"/>
    </row>
    <row r="51" spans="1:10" x14ac:dyDescent="0.25">
      <c r="A51" s="7"/>
      <c r="B51" s="11"/>
      <c r="C51" s="71"/>
      <c r="D51" s="7" t="s">
        <v>75</v>
      </c>
      <c r="E51" s="33">
        <f>+MAX(E92,E93)*B50/B7</f>
        <v>28.599999999999994</v>
      </c>
      <c r="F51" s="71" t="s">
        <v>1</v>
      </c>
      <c r="G51" s="29"/>
    </row>
    <row r="52" spans="1:10" x14ac:dyDescent="0.25">
      <c r="A52" s="15" t="s">
        <v>78</v>
      </c>
      <c r="B52" s="11" t="s">
        <v>119</v>
      </c>
      <c r="C52" s="71"/>
      <c r="D52" s="7"/>
      <c r="E52" s="33"/>
      <c r="F52" s="9"/>
      <c r="G52" s="29"/>
    </row>
    <row r="53" spans="1:10" x14ac:dyDescent="0.25">
      <c r="A53" s="7" t="s">
        <v>77</v>
      </c>
      <c r="B53" s="11">
        <f>+B7/4</f>
        <v>0.625</v>
      </c>
      <c r="C53" s="71" t="s">
        <v>6</v>
      </c>
      <c r="E53" s="33"/>
      <c r="F53" s="9"/>
      <c r="G53" s="29"/>
    </row>
    <row r="54" spans="1:10" x14ac:dyDescent="0.25">
      <c r="A54" s="7"/>
      <c r="B54" s="34" t="str">
        <f>+IF(B53&gt;B50,"VERIFICA","REDIMENSIONE a21")</f>
        <v>VERIFICA</v>
      </c>
      <c r="C54" s="9"/>
      <c r="D54" s="7"/>
      <c r="E54" s="33"/>
      <c r="F54" s="9"/>
      <c r="G54" s="29"/>
    </row>
    <row r="55" spans="1:10" x14ac:dyDescent="0.25">
      <c r="A55" s="7"/>
      <c r="B55" s="11"/>
      <c r="C55" s="9"/>
      <c r="D55" s="7"/>
      <c r="F55" s="9"/>
      <c r="G55" s="29"/>
    </row>
    <row r="56" spans="1:10" ht="15.75" thickBot="1" x14ac:dyDescent="0.3">
      <c r="A56" s="86" t="s">
        <v>134</v>
      </c>
      <c r="B56" s="26"/>
      <c r="C56" s="26"/>
      <c r="D56" s="26"/>
      <c r="E56" s="26"/>
      <c r="F56" s="26"/>
      <c r="G56" s="26"/>
      <c r="H56" s="25"/>
      <c r="I56" s="26"/>
      <c r="J56" s="26"/>
    </row>
    <row r="58" spans="1:10" x14ac:dyDescent="0.25">
      <c r="A58" s="7" t="s">
        <v>80</v>
      </c>
      <c r="B58" t="s">
        <v>79</v>
      </c>
      <c r="C58" s="72" t="str">
        <f>+IF(B5&lt;=120,"OK","redimensione")</f>
        <v>OK</v>
      </c>
      <c r="D58" s="67"/>
      <c r="E58" s="67"/>
    </row>
    <row r="59" spans="1:10" x14ac:dyDescent="0.25">
      <c r="A59" s="7" t="s">
        <v>81</v>
      </c>
      <c r="B59" t="s">
        <v>82</v>
      </c>
      <c r="C59" s="72" t="str">
        <f>+IF(B7&gt;=1.5,"OK","redimensione")</f>
        <v>OK</v>
      </c>
    </row>
    <row r="60" spans="1:10" x14ac:dyDescent="0.25">
      <c r="A60" s="7" t="s">
        <v>83</v>
      </c>
      <c r="B60" t="s">
        <v>84</v>
      </c>
      <c r="C60" s="72" t="str">
        <f>+IF(B50&lt;B53,"OK","redimensione")</f>
        <v>OK</v>
      </c>
    </row>
    <row r="62" spans="1:10" x14ac:dyDescent="0.25">
      <c r="A62" s="15" t="s">
        <v>78</v>
      </c>
      <c r="B62" s="29"/>
      <c r="G62" s="35"/>
      <c r="H62" s="35"/>
      <c r="I62" s="36"/>
      <c r="J62" s="35"/>
    </row>
    <row r="63" spans="1:10" x14ac:dyDescent="0.25">
      <c r="A63" s="7" t="s">
        <v>85</v>
      </c>
      <c r="B63" s="74" t="s">
        <v>118</v>
      </c>
      <c r="E63" s="68" t="s">
        <v>86</v>
      </c>
      <c r="F63" s="37">
        <v>0.5</v>
      </c>
      <c r="G63" s="87" t="s">
        <v>140</v>
      </c>
      <c r="H63" s="35"/>
      <c r="I63" s="36"/>
      <c r="J63" s="35"/>
    </row>
    <row r="64" spans="1:10" x14ac:dyDescent="0.25">
      <c r="A64" s="12" t="s">
        <v>88</v>
      </c>
      <c r="B64" s="29"/>
      <c r="C64" t="s">
        <v>89</v>
      </c>
      <c r="E64" s="68" t="s">
        <v>87</v>
      </c>
      <c r="F64" s="37">
        <v>1.5</v>
      </c>
      <c r="G64" s="35"/>
      <c r="H64" s="35"/>
      <c r="I64" s="36"/>
      <c r="J64" s="35"/>
    </row>
    <row r="65" spans="1:10" x14ac:dyDescent="0.25">
      <c r="A65">
        <f>+F63*B5</f>
        <v>50</v>
      </c>
      <c r="B65" s="10" t="s">
        <v>35</v>
      </c>
      <c r="C65" s="38">
        <f>+F64*E50</f>
        <v>32.999999999999993</v>
      </c>
      <c r="D65" s="71" t="s">
        <v>1</v>
      </c>
      <c r="G65" s="35"/>
      <c r="H65" s="35"/>
      <c r="I65" s="35"/>
      <c r="J65" s="35"/>
    </row>
    <row r="66" spans="1:10" x14ac:dyDescent="0.25">
      <c r="A66" s="106" t="str">
        <f>+IF(C65&gt;A65,"no verifica","VERIFICA")</f>
        <v>VERIFICA</v>
      </c>
      <c r="B66" s="106"/>
      <c r="C66" s="106"/>
      <c r="G66" s="35"/>
      <c r="H66" s="39"/>
      <c r="I66" s="40"/>
      <c r="J66" s="41"/>
    </row>
    <row r="67" spans="1:10" x14ac:dyDescent="0.25">
      <c r="A67" s="7"/>
      <c r="B67" s="11"/>
      <c r="C67" s="9"/>
      <c r="D67" s="7"/>
      <c r="F67" s="9"/>
      <c r="G67" s="29"/>
    </row>
    <row r="68" spans="1:10" ht="15.75" thickBot="1" x14ac:dyDescent="0.3">
      <c r="A68" s="86" t="s">
        <v>135</v>
      </c>
      <c r="B68" s="26"/>
      <c r="C68" s="26"/>
      <c r="D68" s="27"/>
      <c r="E68" s="26"/>
      <c r="F68" s="26"/>
      <c r="G68" s="26"/>
      <c r="H68" s="26"/>
      <c r="I68" s="26"/>
      <c r="J68" s="26"/>
    </row>
    <row r="69" spans="1:10" x14ac:dyDescent="0.25">
      <c r="G69" s="29"/>
    </row>
    <row r="70" spans="1:10" x14ac:dyDescent="0.25">
      <c r="A70" s="7" t="s">
        <v>93</v>
      </c>
      <c r="B70" s="69">
        <v>5</v>
      </c>
      <c r="C70" s="71" t="s">
        <v>46</v>
      </c>
      <c r="G70" s="29"/>
    </row>
    <row r="71" spans="1:10" x14ac:dyDescent="0.25">
      <c r="A71" s="7"/>
      <c r="B71" s="69"/>
      <c r="C71" s="71"/>
      <c r="G71" s="29"/>
    </row>
    <row r="72" spans="1:10" x14ac:dyDescent="0.25">
      <c r="A72" s="7" t="s">
        <v>95</v>
      </c>
      <c r="B72" t="s">
        <v>101</v>
      </c>
      <c r="C72" s="71"/>
      <c r="D72" s="7" t="s">
        <v>97</v>
      </c>
      <c r="E72" t="s">
        <v>98</v>
      </c>
      <c r="G72" s="29"/>
    </row>
    <row r="73" spans="1:10" x14ac:dyDescent="0.25">
      <c r="A73" s="7" t="s">
        <v>95</v>
      </c>
      <c r="B73" s="11">
        <f>+MAX((B44-I27)/3,(B45-B76)/1.5)</f>
        <v>0.78333333333333333</v>
      </c>
      <c r="C73" s="71" t="s">
        <v>6</v>
      </c>
      <c r="D73" s="7" t="s">
        <v>99</v>
      </c>
      <c r="E73" t="s">
        <v>100</v>
      </c>
      <c r="G73" s="29"/>
    </row>
    <row r="74" spans="1:10" x14ac:dyDescent="0.25">
      <c r="A74" s="7" t="s">
        <v>104</v>
      </c>
      <c r="B74" s="11" t="s">
        <v>117</v>
      </c>
      <c r="C74" s="71"/>
      <c r="D74" s="7"/>
      <c r="G74" s="29"/>
    </row>
    <row r="75" spans="1:10" x14ac:dyDescent="0.25">
      <c r="A75" s="7" t="s">
        <v>104</v>
      </c>
      <c r="B75" s="11">
        <f>+B28+((B7-B73)*B50/B7)</f>
        <v>0.67766666666666664</v>
      </c>
      <c r="C75" s="71" t="s">
        <v>6</v>
      </c>
      <c r="G75" s="29"/>
    </row>
    <row r="76" spans="1:10" x14ac:dyDescent="0.25">
      <c r="A76" s="7" t="s">
        <v>105</v>
      </c>
      <c r="B76" s="21">
        <v>0.7</v>
      </c>
      <c r="C76" s="71" t="s">
        <v>6</v>
      </c>
      <c r="D76" s="7"/>
      <c r="G76" s="29"/>
    </row>
    <row r="77" spans="1:10" x14ac:dyDescent="0.25">
      <c r="A77" s="7" t="s">
        <v>102</v>
      </c>
      <c r="B77" s="21">
        <v>0.8</v>
      </c>
      <c r="C77" s="71" t="s">
        <v>6</v>
      </c>
      <c r="G77" s="29"/>
    </row>
    <row r="78" spans="1:10" x14ac:dyDescent="0.25">
      <c r="C78" s="71"/>
      <c r="G78" s="29"/>
    </row>
    <row r="79" spans="1:10" x14ac:dyDescent="0.25">
      <c r="A79" s="7" t="s">
        <v>94</v>
      </c>
      <c r="B79" t="s">
        <v>103</v>
      </c>
      <c r="C79" s="71"/>
      <c r="D79" s="7"/>
      <c r="E79" s="70"/>
      <c r="F79" s="9"/>
      <c r="G79" s="29"/>
    </row>
    <row r="80" spans="1:10" x14ac:dyDescent="0.25">
      <c r="A80" s="7" t="s">
        <v>94</v>
      </c>
      <c r="B80" s="11">
        <f>+B77-(B70/100)</f>
        <v>0.75</v>
      </c>
      <c r="C80" s="71" t="s">
        <v>6</v>
      </c>
      <c r="D80" s="7"/>
      <c r="E80" s="70"/>
      <c r="F80" s="9"/>
      <c r="G80" s="29"/>
    </row>
    <row r="81" spans="1:10" x14ac:dyDescent="0.25">
      <c r="A81" s="7"/>
      <c r="B81" s="11"/>
      <c r="C81" s="9"/>
      <c r="D81" s="7"/>
      <c r="E81" s="70"/>
      <c r="F81" s="9"/>
      <c r="G81" s="29"/>
    </row>
    <row r="82" spans="1:10" x14ac:dyDescent="0.25">
      <c r="A82" s="7" t="s">
        <v>96</v>
      </c>
      <c r="B82" s="11" t="s">
        <v>151</v>
      </c>
      <c r="C82" s="9"/>
      <c r="D82" s="7"/>
      <c r="E82" s="70"/>
      <c r="F82" s="9"/>
      <c r="G82" s="29"/>
    </row>
    <row r="83" spans="1:10" x14ac:dyDescent="0.25">
      <c r="A83" s="7" t="s">
        <v>96</v>
      </c>
      <c r="B83" s="11">
        <f>B77/5</f>
        <v>0.16</v>
      </c>
      <c r="C83" s="71" t="s">
        <v>6</v>
      </c>
      <c r="D83" s="7"/>
      <c r="E83" s="70"/>
      <c r="F83" s="9"/>
      <c r="G83" s="29"/>
    </row>
    <row r="84" spans="1:10" x14ac:dyDescent="0.25">
      <c r="A84" s="7" t="s">
        <v>106</v>
      </c>
      <c r="B84" s="21">
        <v>0.25</v>
      </c>
      <c r="C84" s="71" t="s">
        <v>6</v>
      </c>
      <c r="D84" s="7"/>
      <c r="E84" s="70"/>
      <c r="F84" s="9"/>
      <c r="G84" s="29"/>
    </row>
    <row r="85" spans="1:10" x14ac:dyDescent="0.25">
      <c r="A85" s="7"/>
      <c r="B85" s="11"/>
      <c r="C85" s="9"/>
      <c r="D85" s="7"/>
      <c r="E85" s="70"/>
      <c r="F85" s="9"/>
      <c r="G85" s="29"/>
    </row>
    <row r="86" spans="1:10" ht="15.75" thickBot="1" x14ac:dyDescent="0.3">
      <c r="A86" s="86" t="s">
        <v>136</v>
      </c>
      <c r="B86" s="26"/>
      <c r="C86" s="26"/>
      <c r="D86" s="26"/>
      <c r="E86" s="26"/>
      <c r="F86" s="26"/>
      <c r="G86" s="26"/>
      <c r="H86" s="25"/>
      <c r="I86" s="26"/>
      <c r="J86" s="26"/>
    </row>
    <row r="87" spans="1:10" x14ac:dyDescent="0.25">
      <c r="A87" s="17"/>
      <c r="B87" s="18"/>
      <c r="C87" s="18"/>
      <c r="D87" s="18"/>
      <c r="E87" s="18"/>
      <c r="F87" s="18"/>
      <c r="G87" s="18"/>
      <c r="H87" s="17"/>
      <c r="I87" s="18"/>
      <c r="J87" s="18"/>
    </row>
    <row r="88" spans="1:10" x14ac:dyDescent="0.25">
      <c r="A88" s="7" t="s">
        <v>18</v>
      </c>
      <c r="B88">
        <v>0.25</v>
      </c>
      <c r="C88" s="14" t="s">
        <v>19</v>
      </c>
      <c r="D88" s="7" t="s">
        <v>20</v>
      </c>
      <c r="E88" s="15" t="s">
        <v>21</v>
      </c>
      <c r="F88" s="10"/>
      <c r="G88" s="9"/>
    </row>
    <row r="89" spans="1:10" x14ac:dyDescent="0.25">
      <c r="A89" s="7" t="s">
        <v>22</v>
      </c>
      <c r="B89">
        <v>0.75</v>
      </c>
      <c r="C89" s="14" t="s">
        <v>19</v>
      </c>
      <c r="D89" s="7" t="s">
        <v>23</v>
      </c>
      <c r="E89" s="15" t="s">
        <v>24</v>
      </c>
      <c r="F89" s="10"/>
      <c r="G89" s="9"/>
    </row>
    <row r="90" spans="1:10" x14ac:dyDescent="0.25">
      <c r="A90" s="7" t="s">
        <v>25</v>
      </c>
      <c r="B90" s="10" t="s">
        <v>26</v>
      </c>
    </row>
    <row r="91" spans="1:10" x14ac:dyDescent="0.25">
      <c r="A91" s="17"/>
      <c r="B91" s="18"/>
      <c r="C91" s="18"/>
      <c r="D91" s="18"/>
      <c r="E91" s="18"/>
      <c r="F91" s="18"/>
      <c r="G91" s="18"/>
      <c r="H91" s="17"/>
      <c r="I91" s="18"/>
      <c r="J91" s="18"/>
    </row>
    <row r="92" spans="1:10" x14ac:dyDescent="0.25">
      <c r="A92" s="7" t="s">
        <v>70</v>
      </c>
      <c r="B92" s="8">
        <f>+B88*B5</f>
        <v>25</v>
      </c>
      <c r="C92" s="71" t="s">
        <v>1</v>
      </c>
      <c r="D92" s="7" t="s">
        <v>112</v>
      </c>
      <c r="E92" s="8">
        <f>1.4*B93</f>
        <v>105</v>
      </c>
      <c r="F92" s="71" t="s">
        <v>1</v>
      </c>
    </row>
    <row r="93" spans="1:10" x14ac:dyDescent="0.25">
      <c r="A93" s="7" t="s">
        <v>71</v>
      </c>
      <c r="B93" s="8">
        <f>+B89*B5</f>
        <v>75</v>
      </c>
      <c r="C93" s="71" t="s">
        <v>1</v>
      </c>
      <c r="D93" s="7" t="s">
        <v>113</v>
      </c>
      <c r="E93" s="85">
        <f>1.2*B93+1.6*B92</f>
        <v>130</v>
      </c>
      <c r="F93" s="71" t="s">
        <v>1</v>
      </c>
    </row>
    <row r="94" spans="1:10" x14ac:dyDescent="0.25">
      <c r="A94" s="7"/>
      <c r="B94" s="11"/>
      <c r="C94" s="9"/>
      <c r="D94" s="7"/>
      <c r="E94" s="70"/>
      <c r="F94" s="9"/>
      <c r="G94" s="29"/>
    </row>
    <row r="95" spans="1:10" ht="15.75" thickBot="1" x14ac:dyDescent="0.3">
      <c r="A95" s="86" t="s">
        <v>137</v>
      </c>
      <c r="B95" s="26"/>
      <c r="C95" s="26"/>
      <c r="D95" s="26"/>
      <c r="E95" s="26"/>
      <c r="F95" s="26"/>
      <c r="G95" s="26"/>
      <c r="H95" s="26"/>
      <c r="I95" s="26"/>
      <c r="J95" s="26"/>
    </row>
    <row r="96" spans="1:10" x14ac:dyDescent="0.25">
      <c r="A96" s="7"/>
      <c r="B96" s="11"/>
      <c r="C96" s="9"/>
      <c r="D96" s="7"/>
      <c r="E96" s="70"/>
      <c r="F96" s="9"/>
      <c r="G96" s="29"/>
    </row>
    <row r="97" spans="1:10" ht="15.75" thickBot="1" x14ac:dyDescent="0.3">
      <c r="A97" s="31" t="s">
        <v>107</v>
      </c>
      <c r="B97" s="32"/>
      <c r="C97" s="32"/>
      <c r="D97" s="32"/>
      <c r="E97" s="32"/>
      <c r="F97" s="32"/>
      <c r="G97" s="32"/>
      <c r="H97" s="32"/>
      <c r="I97" s="32"/>
      <c r="J97" s="32"/>
    </row>
    <row r="99" spans="1:10" x14ac:dyDescent="0.25">
      <c r="A99" s="7" t="s">
        <v>108</v>
      </c>
      <c r="B99" t="s">
        <v>109</v>
      </c>
    </row>
    <row r="100" spans="1:10" x14ac:dyDescent="0.25">
      <c r="A100" s="7" t="s">
        <v>108</v>
      </c>
      <c r="B100" s="8">
        <f>+B5/B44/B45</f>
        <v>26.455026455026456</v>
      </c>
      <c r="C100" s="71" t="s">
        <v>16</v>
      </c>
      <c r="D100" s="11">
        <f>+B100/10</f>
        <v>2.6455026455026456</v>
      </c>
      <c r="E100" s="71" t="s">
        <v>9</v>
      </c>
      <c r="F100" s="72" t="str">
        <f>+IF(D100&lt;=B11,"verifica","redimensione")</f>
        <v>verifica</v>
      </c>
    </row>
    <row r="101" spans="1:10" x14ac:dyDescent="0.25">
      <c r="A101" s="7"/>
      <c r="B101" s="8"/>
      <c r="C101" s="71"/>
      <c r="D101" s="11"/>
      <c r="E101" s="71"/>
      <c r="F101" s="67"/>
    </row>
    <row r="102" spans="1:10" x14ac:dyDescent="0.25">
      <c r="A102" s="7" t="s">
        <v>110</v>
      </c>
      <c r="B102" t="s">
        <v>111</v>
      </c>
      <c r="C102" s="71"/>
      <c r="D102" s="11"/>
      <c r="E102" s="71"/>
      <c r="F102" s="67"/>
    </row>
    <row r="103" spans="1:10" x14ac:dyDescent="0.25">
      <c r="A103" s="7" t="s">
        <v>110</v>
      </c>
      <c r="B103" s="8">
        <f>+MAX(E92,E93)/(B44*B45)</f>
        <v>34.391534391534393</v>
      </c>
      <c r="C103" s="71" t="s">
        <v>16</v>
      </c>
      <c r="D103" s="11">
        <f>+B103/10</f>
        <v>3.4391534391534391</v>
      </c>
      <c r="E103" s="71" t="s">
        <v>9</v>
      </c>
      <c r="F103" s="9"/>
      <c r="G103" s="29"/>
    </row>
    <row r="104" spans="1:10" x14ac:dyDescent="0.25">
      <c r="A104" s="7"/>
      <c r="B104" s="11"/>
      <c r="C104" s="9"/>
      <c r="D104" s="7"/>
      <c r="E104" s="70"/>
      <c r="F104" s="9"/>
      <c r="G104" s="29"/>
    </row>
    <row r="105" spans="1:10" ht="15.75" thickBot="1" x14ac:dyDescent="0.3">
      <c r="A105" s="31" t="s">
        <v>50</v>
      </c>
      <c r="B105" s="32"/>
      <c r="C105" s="32"/>
      <c r="D105" s="32"/>
      <c r="E105" s="32"/>
      <c r="F105" s="32"/>
      <c r="G105" s="32"/>
      <c r="H105" s="32"/>
      <c r="I105" s="32"/>
      <c r="J105" s="32"/>
    </row>
    <row r="107" spans="1:10" x14ac:dyDescent="0.25">
      <c r="A107" s="7" t="s">
        <v>114</v>
      </c>
    </row>
    <row r="108" spans="1:10" x14ac:dyDescent="0.25">
      <c r="A108" s="7" t="s">
        <v>114</v>
      </c>
      <c r="B108" s="8">
        <f>+(((B44-I27)^2)*B103*B45)/8</f>
        <v>33.237268518518526</v>
      </c>
      <c r="C108" s="71" t="s">
        <v>36</v>
      </c>
      <c r="D108" s="29"/>
      <c r="E108" s="48"/>
    </row>
    <row r="109" spans="1:10" x14ac:dyDescent="0.25">
      <c r="A109" s="7"/>
      <c r="B109" s="8"/>
      <c r="C109" s="9"/>
      <c r="D109" s="29"/>
      <c r="E109" s="48"/>
    </row>
    <row r="110" spans="1:10" x14ac:dyDescent="0.25">
      <c r="A110" s="7" t="s">
        <v>115</v>
      </c>
      <c r="B110" s="8"/>
      <c r="C110" s="9"/>
      <c r="D110" s="29"/>
      <c r="E110" s="48"/>
    </row>
    <row r="111" spans="1:10" x14ac:dyDescent="0.25">
      <c r="A111" s="7" t="s">
        <v>115</v>
      </c>
      <c r="B111" s="8">
        <f>+(((B45-B76)^2)*B103*B44)/2</f>
        <v>22.75</v>
      </c>
      <c r="C111" s="71" t="s">
        <v>36</v>
      </c>
      <c r="D111" s="29"/>
    </row>
    <row r="113" spans="1:10" ht="15.75" thickBot="1" x14ac:dyDescent="0.3">
      <c r="A113" s="31" t="s">
        <v>51</v>
      </c>
      <c r="B113" s="32"/>
      <c r="C113" s="32"/>
      <c r="D113" s="32"/>
      <c r="E113" s="32"/>
      <c r="F113" s="32"/>
      <c r="G113" s="32"/>
      <c r="H113" s="32"/>
      <c r="I113" s="32"/>
      <c r="J113" s="32"/>
    </row>
    <row r="115" spans="1:10" x14ac:dyDescent="0.25">
      <c r="A115" s="7" t="s">
        <v>42</v>
      </c>
      <c r="B115" s="37">
        <v>0.9</v>
      </c>
      <c r="J115" s="42"/>
    </row>
    <row r="116" spans="1:10" x14ac:dyDescent="0.25">
      <c r="J116" s="23"/>
    </row>
    <row r="117" spans="1:10" x14ac:dyDescent="0.25">
      <c r="A117" s="7" t="s">
        <v>121</v>
      </c>
      <c r="B117" s="8" t="s">
        <v>116</v>
      </c>
      <c r="C117" s="9"/>
      <c r="D117" s="43"/>
      <c r="E117" s="45"/>
      <c r="F117" s="43"/>
      <c r="G117" s="45"/>
      <c r="H117" s="43"/>
      <c r="I117" s="46"/>
      <c r="J117" s="42"/>
    </row>
    <row r="118" spans="1:10" x14ac:dyDescent="0.25">
      <c r="A118" s="7" t="s">
        <v>121</v>
      </c>
      <c r="B118" s="73">
        <f>10000*1.2*B108/(0.8*B80*B115*B17)</f>
        <v>17.585856359004506</v>
      </c>
      <c r="C118" s="71" t="s">
        <v>29</v>
      </c>
      <c r="J118" s="23"/>
    </row>
    <row r="119" spans="1:10" x14ac:dyDescent="0.25">
      <c r="A119" s="7" t="s">
        <v>122</v>
      </c>
      <c r="B119" s="73" t="s">
        <v>120</v>
      </c>
      <c r="C119" s="71"/>
      <c r="J119" s="23"/>
    </row>
    <row r="120" spans="1:10" x14ac:dyDescent="0.25">
      <c r="A120" s="7" t="s">
        <v>122</v>
      </c>
      <c r="B120" s="73">
        <f>+B118/B45</f>
        <v>12.561325970717505</v>
      </c>
      <c r="C120" s="71" t="s">
        <v>43</v>
      </c>
      <c r="J120" s="23"/>
    </row>
    <row r="121" spans="1:10" x14ac:dyDescent="0.25">
      <c r="C121" s="7" t="s">
        <v>123</v>
      </c>
      <c r="D121" s="7" t="s">
        <v>124</v>
      </c>
      <c r="E121" s="49">
        <v>16</v>
      </c>
      <c r="F121" s="71" t="s">
        <v>125</v>
      </c>
      <c r="G121" s="75"/>
      <c r="J121" s="42"/>
    </row>
    <row r="122" spans="1:10" x14ac:dyDescent="0.25">
      <c r="D122" s="7" t="s">
        <v>44</v>
      </c>
      <c r="E122" s="47">
        <f>+IF(E121=10,ROUNDUP(B118/0.78,0),IF(E121=12,ROUNDUP(B118/1.13,0),IF(E121=16,ROUNDUP(B118/2.01,0),ROUNDUP(B118/3.14,0))))</f>
        <v>9</v>
      </c>
      <c r="J122" s="23"/>
    </row>
    <row r="123" spans="1:10" x14ac:dyDescent="0.25">
      <c r="D123" s="7" t="s">
        <v>45</v>
      </c>
      <c r="E123" s="46">
        <f>ROUNDDOWN(100*(B45-0.1)/(E122-1),0)</f>
        <v>16</v>
      </c>
      <c r="F123" s="71" t="s">
        <v>46</v>
      </c>
      <c r="J123" s="23"/>
    </row>
    <row r="125" spans="1:10" x14ac:dyDescent="0.25">
      <c r="A125" s="7" t="s">
        <v>126</v>
      </c>
      <c r="B125" s="8" t="s">
        <v>127</v>
      </c>
      <c r="C125" s="9"/>
      <c r="D125" s="43"/>
      <c r="E125" s="45"/>
      <c r="F125" s="43"/>
    </row>
    <row r="126" spans="1:10" x14ac:dyDescent="0.25">
      <c r="A126" s="7" t="s">
        <v>126</v>
      </c>
      <c r="B126" s="73">
        <f>10000*1.2*B111/(0.8*B80*B115*B17)</f>
        <v>12.037037037037033</v>
      </c>
      <c r="C126" s="71" t="s">
        <v>29</v>
      </c>
    </row>
    <row r="127" spans="1:10" x14ac:dyDescent="0.25">
      <c r="A127" s="7" t="s">
        <v>128</v>
      </c>
      <c r="B127" s="73" t="s">
        <v>129</v>
      </c>
      <c r="C127" s="71"/>
    </row>
    <row r="128" spans="1:10" x14ac:dyDescent="0.25">
      <c r="A128" s="7" t="s">
        <v>128</v>
      </c>
      <c r="B128" s="73">
        <f>+B126/B44</f>
        <v>4.458161865569271</v>
      </c>
      <c r="C128" s="71" t="s">
        <v>43</v>
      </c>
    </row>
    <row r="129" spans="1:10" x14ac:dyDescent="0.25">
      <c r="C129" s="7" t="s">
        <v>130</v>
      </c>
      <c r="D129" s="7" t="s">
        <v>124</v>
      </c>
      <c r="E129" s="49">
        <v>10</v>
      </c>
      <c r="F129" s="71" t="s">
        <v>125</v>
      </c>
    </row>
    <row r="130" spans="1:10" x14ac:dyDescent="0.25">
      <c r="D130" s="7" t="s">
        <v>44</v>
      </c>
      <c r="E130" s="47">
        <f>+IF(E129=10,ROUNDUP(B126/0.78,0),IF(E129=12,ROUNDUP(B126/1.13,0),IF(E129=16,ROUNDUP(B126/2.01,0),ROUNDUP(B126/3.14,0))))</f>
        <v>16</v>
      </c>
    </row>
    <row r="131" spans="1:10" x14ac:dyDescent="0.25">
      <c r="D131" s="7" t="s">
        <v>45</v>
      </c>
      <c r="E131" s="46">
        <f>ROUNDDOWN(100*(B44-0.1)/(E130-1),0)</f>
        <v>17</v>
      </c>
      <c r="F131" s="71" t="s">
        <v>46</v>
      </c>
    </row>
    <row r="133" spans="1:10" ht="15.75" thickBot="1" x14ac:dyDescent="0.3">
      <c r="A133" s="86" t="s">
        <v>138</v>
      </c>
      <c r="B133" s="26"/>
      <c r="C133" s="26"/>
      <c r="D133" s="26"/>
      <c r="E133" s="26"/>
      <c r="F133" s="26"/>
      <c r="G133" s="26"/>
      <c r="H133" s="26"/>
      <c r="I133" s="26"/>
      <c r="J133" s="26"/>
    </row>
    <row r="135" spans="1:10" x14ac:dyDescent="0.25">
      <c r="A135" s="7" t="s">
        <v>42</v>
      </c>
      <c r="B135" s="37">
        <v>0.9</v>
      </c>
    </row>
    <row r="136" spans="1:10" x14ac:dyDescent="0.25">
      <c r="A136" s="7"/>
      <c r="B136" s="2"/>
    </row>
    <row r="137" spans="1:10" x14ac:dyDescent="0.25">
      <c r="A137" s="7" t="s">
        <v>139</v>
      </c>
      <c r="B137" t="s">
        <v>141</v>
      </c>
    </row>
    <row r="138" spans="1:10" x14ac:dyDescent="0.25">
      <c r="A138" s="7" t="s">
        <v>139</v>
      </c>
      <c r="B138" s="51">
        <f>1.2*E51*10000/(B115*B17)</f>
        <v>9.0793650793650773</v>
      </c>
      <c r="C138" s="71" t="s">
        <v>29</v>
      </c>
      <c r="D138" s="7" t="s">
        <v>124</v>
      </c>
      <c r="E138" s="49">
        <v>16</v>
      </c>
      <c r="F138" s="7" t="s">
        <v>44</v>
      </c>
      <c r="G138" s="50">
        <f>+IF(E138=10,ROUNDUP(B138/0.78,0),IF(E138=12,ROUNDUP(B138/1.13,0),IF(E138=16,ROUNDUP(B138/2.01,0),ROUNDUP(B138/3.14,0))))</f>
        <v>5</v>
      </c>
    </row>
    <row r="139" spans="1:10" x14ac:dyDescent="0.25">
      <c r="F139" s="29" t="s">
        <v>52</v>
      </c>
      <c r="G139" s="49">
        <v>6</v>
      </c>
      <c r="H139" s="7" t="s">
        <v>53</v>
      </c>
      <c r="I139" s="47">
        <f>+IF(E138=10,(G139*0.78),IF(E138=12,(G139*1.13),IF(E138=16,(G139*2.01),(G139*3.14))))</f>
        <v>12.059999999999999</v>
      </c>
      <c r="J139" s="71" t="s">
        <v>29</v>
      </c>
    </row>
    <row r="140" spans="1:10" x14ac:dyDescent="0.25">
      <c r="F140" s="29"/>
      <c r="G140" s="45"/>
      <c r="H140" s="7"/>
      <c r="I140" s="47"/>
      <c r="J140" s="71"/>
    </row>
    <row r="141" spans="1:10" x14ac:dyDescent="0.25">
      <c r="F141" s="29"/>
      <c r="G141" s="45"/>
      <c r="H141" s="7"/>
      <c r="I141" s="47"/>
      <c r="J141" s="9"/>
    </row>
    <row r="142" spans="1:10" x14ac:dyDescent="0.25">
      <c r="A142" s="47" t="s">
        <v>78</v>
      </c>
      <c r="F142" s="29"/>
      <c r="G142" s="45"/>
      <c r="H142" s="7"/>
      <c r="I142" s="47"/>
      <c r="J142" s="9"/>
    </row>
    <row r="143" spans="1:10" x14ac:dyDescent="0.25">
      <c r="A143" s="7" t="s">
        <v>54</v>
      </c>
      <c r="B143" s="11">
        <f>+(B7+4)*100/1000</f>
        <v>0.65</v>
      </c>
      <c r="C143" s="71" t="s">
        <v>46</v>
      </c>
      <c r="D143" t="s">
        <v>55</v>
      </c>
    </row>
    <row r="144" spans="1:10" x14ac:dyDescent="0.25">
      <c r="A144" s="7" t="s">
        <v>56</v>
      </c>
      <c r="B144" s="11">
        <f>+(E50*B9*100*1000)/(B19*I139)</f>
        <v>0.52120350627813306</v>
      </c>
      <c r="C144" s="71" t="s">
        <v>46</v>
      </c>
    </row>
    <row r="145" spans="1:11" x14ac:dyDescent="0.25">
      <c r="A145" s="107" t="str">
        <f>+IF(B144&gt;B143,"no verifica","verifica")</f>
        <v>verifica</v>
      </c>
      <c r="B145" s="107"/>
      <c r="C145" s="107"/>
      <c r="I145" s="23"/>
    </row>
    <row r="146" spans="1:11" x14ac:dyDescent="0.25">
      <c r="A146" s="7"/>
      <c r="B146" s="11"/>
      <c r="C146" s="9"/>
      <c r="D146" s="7"/>
      <c r="E146" s="70"/>
      <c r="F146" s="9"/>
      <c r="G146" s="29"/>
      <c r="I146" s="23"/>
    </row>
    <row r="147" spans="1:11" ht="15.75" thickBot="1" x14ac:dyDescent="0.3">
      <c r="A147" s="86" t="s">
        <v>142</v>
      </c>
      <c r="B147" s="26"/>
      <c r="C147" s="26"/>
      <c r="D147" s="26"/>
      <c r="E147" s="26"/>
      <c r="F147" s="26"/>
      <c r="G147" s="26"/>
      <c r="H147" s="26"/>
      <c r="I147" s="26"/>
      <c r="J147" s="26"/>
    </row>
    <row r="148" spans="1:11" x14ac:dyDescent="0.25">
      <c r="A148" s="7"/>
      <c r="B148" s="11"/>
      <c r="C148" s="9"/>
      <c r="D148" s="7"/>
      <c r="E148" s="70"/>
      <c r="F148" s="9"/>
      <c r="G148" s="29"/>
    </row>
    <row r="149" spans="1:11" x14ac:dyDescent="0.25">
      <c r="A149" s="7" t="s">
        <v>144</v>
      </c>
      <c r="B149" s="11" t="s">
        <v>143</v>
      </c>
      <c r="C149" s="9"/>
      <c r="D149" s="7"/>
      <c r="E149" s="70"/>
      <c r="F149" s="9"/>
      <c r="G149" s="29"/>
      <c r="J149" s="23"/>
    </row>
    <row r="150" spans="1:11" x14ac:dyDescent="0.25">
      <c r="A150" s="7" t="s">
        <v>144</v>
      </c>
      <c r="B150" s="11">
        <f>+(B76-B28)/2</f>
        <v>0.19999999999999998</v>
      </c>
      <c r="C150" s="71" t="s">
        <v>6</v>
      </c>
      <c r="D150" s="7"/>
      <c r="E150" s="70"/>
      <c r="F150" s="9"/>
      <c r="G150" s="29"/>
    </row>
    <row r="151" spans="1:11" x14ac:dyDescent="0.25">
      <c r="A151" s="7"/>
      <c r="B151" s="11"/>
      <c r="C151" s="9"/>
      <c r="D151" s="7"/>
      <c r="E151" s="70"/>
      <c r="F151" s="9"/>
      <c r="G151" s="29"/>
    </row>
    <row r="152" spans="1:11" x14ac:dyDescent="0.25">
      <c r="A152" s="7" t="s">
        <v>146</v>
      </c>
      <c r="B152" s="11" t="s">
        <v>145</v>
      </c>
      <c r="C152" s="9"/>
      <c r="D152" s="7"/>
      <c r="E152" s="70"/>
      <c r="F152" s="9"/>
      <c r="G152" s="29"/>
    </row>
    <row r="153" spans="1:11" x14ac:dyDescent="0.25">
      <c r="A153" s="7" t="s">
        <v>146</v>
      </c>
      <c r="B153" s="8">
        <f>+MAX(E92,E93)*B150</f>
        <v>25.999999999999996</v>
      </c>
      <c r="C153" s="88" t="s">
        <v>36</v>
      </c>
      <c r="D153" s="108" t="s">
        <v>148</v>
      </c>
      <c r="E153" s="108"/>
      <c r="F153" s="108"/>
      <c r="G153" s="108"/>
      <c r="H153" s="108"/>
      <c r="I153" s="108"/>
      <c r="J153" s="108"/>
    </row>
    <row r="154" spans="1:11" x14ac:dyDescent="0.25">
      <c r="A154" s="7" t="s">
        <v>147</v>
      </c>
      <c r="B154" s="8">
        <f>+MAX(E92,E93)</f>
        <v>130</v>
      </c>
      <c r="C154" s="88" t="s">
        <v>1</v>
      </c>
      <c r="D154" s="108"/>
      <c r="E154" s="108"/>
      <c r="F154" s="108"/>
      <c r="G154" s="108"/>
      <c r="H154" s="108"/>
      <c r="I154" s="108"/>
      <c r="J154" s="108"/>
    </row>
    <row r="155" spans="1:11" x14ac:dyDescent="0.25">
      <c r="A155" s="7"/>
      <c r="B155" s="11"/>
      <c r="C155" s="9"/>
      <c r="D155" s="7"/>
      <c r="E155" s="70"/>
      <c r="F155" s="9"/>
      <c r="G155" s="29"/>
    </row>
    <row r="156" spans="1:11" ht="15.75" thickBot="1" x14ac:dyDescent="0.3">
      <c r="A156" s="86" t="s">
        <v>149</v>
      </c>
      <c r="B156" s="26"/>
      <c r="C156" s="26"/>
      <c r="D156" s="26"/>
      <c r="E156" s="26"/>
      <c r="F156" s="26"/>
      <c r="G156" s="26"/>
      <c r="H156" s="26"/>
      <c r="I156" s="26"/>
      <c r="J156" s="26"/>
    </row>
    <row r="157" spans="1:11" x14ac:dyDescent="0.25">
      <c r="A157" s="7"/>
      <c r="B157" s="11"/>
      <c r="C157" s="9"/>
      <c r="D157" s="7"/>
      <c r="F157" s="9"/>
      <c r="G157" s="29"/>
    </row>
    <row r="158" spans="1:11" ht="15.75" thickBot="1" x14ac:dyDescent="0.3">
      <c r="B158" s="19" t="s">
        <v>30</v>
      </c>
      <c r="H158" s="19" t="s">
        <v>30</v>
      </c>
    </row>
    <row r="159" spans="1:11" x14ac:dyDescent="0.25">
      <c r="B159" s="52"/>
      <c r="C159" s="53" t="s">
        <v>39</v>
      </c>
      <c r="D159" s="54"/>
      <c r="H159" s="94" t="s">
        <v>40</v>
      </c>
      <c r="I159" s="55"/>
      <c r="J159" s="56"/>
      <c r="K159" s="91"/>
    </row>
    <row r="160" spans="1:11" ht="15.75" thickBot="1" x14ac:dyDescent="0.3">
      <c r="B160" s="44"/>
      <c r="C160" s="57"/>
      <c r="D160" s="58"/>
      <c r="E160" s="16"/>
      <c r="F160" s="59"/>
      <c r="H160" s="94"/>
      <c r="I160" s="60"/>
      <c r="J160" s="23"/>
      <c r="K160" s="92"/>
    </row>
    <row r="161" spans="1:12" x14ac:dyDescent="0.25">
      <c r="B161" s="44"/>
      <c r="C161" s="57"/>
      <c r="F161" s="61"/>
      <c r="H161" s="94"/>
      <c r="I161" s="60"/>
      <c r="J161" s="23"/>
      <c r="K161" s="92"/>
    </row>
    <row r="162" spans="1:12" x14ac:dyDescent="0.25">
      <c r="B162" s="44"/>
      <c r="C162" s="57"/>
      <c r="F162" s="61"/>
      <c r="H162" s="94"/>
      <c r="I162" s="60"/>
      <c r="J162" s="23"/>
      <c r="K162" s="92"/>
    </row>
    <row r="163" spans="1:12" ht="15.75" thickBot="1" x14ac:dyDescent="0.3">
      <c r="B163" s="44"/>
      <c r="C163" s="57"/>
      <c r="D163" s="58"/>
      <c r="E163" s="16"/>
      <c r="F163" s="59"/>
      <c r="H163" s="94"/>
      <c r="I163" s="60"/>
      <c r="J163" s="23"/>
      <c r="K163" s="92"/>
    </row>
    <row r="164" spans="1:12" ht="4.5" customHeight="1" thickBot="1" x14ac:dyDescent="0.3">
      <c r="B164" s="44"/>
      <c r="C164" s="24"/>
      <c r="F164" s="61"/>
      <c r="H164" s="94"/>
      <c r="I164" s="62"/>
      <c r="J164" s="93" t="s">
        <v>57</v>
      </c>
      <c r="K164" s="24"/>
      <c r="L164" s="16"/>
    </row>
    <row r="165" spans="1:12" x14ac:dyDescent="0.25">
      <c r="A165" s="89"/>
      <c r="B165" s="90"/>
      <c r="C165" s="13" t="s">
        <v>58</v>
      </c>
      <c r="D165" s="96"/>
      <c r="F165" s="61"/>
      <c r="H165" s="94"/>
      <c r="I165" s="98" t="s">
        <v>37</v>
      </c>
      <c r="J165" s="94"/>
      <c r="K165" s="55"/>
    </row>
    <row r="166" spans="1:12" x14ac:dyDescent="0.25">
      <c r="A166" s="89"/>
      <c r="B166" s="90"/>
      <c r="D166" s="96"/>
      <c r="H166" s="94"/>
      <c r="I166" s="99"/>
      <c r="J166" s="94"/>
      <c r="K166" s="60"/>
    </row>
    <row r="167" spans="1:12" x14ac:dyDescent="0.25">
      <c r="A167" s="89"/>
      <c r="B167" s="90"/>
      <c r="D167" s="96"/>
      <c r="H167" s="94"/>
      <c r="I167" s="99"/>
      <c r="J167" s="94"/>
      <c r="K167" s="60"/>
    </row>
    <row r="168" spans="1:12" ht="15.75" thickBot="1" x14ac:dyDescent="0.3">
      <c r="A168" s="89"/>
      <c r="B168" s="90"/>
      <c r="D168" s="96"/>
      <c r="H168" s="94"/>
      <c r="I168" s="100"/>
      <c r="J168" s="94"/>
      <c r="K168" s="58"/>
      <c r="L168" s="16"/>
    </row>
    <row r="169" spans="1:12" ht="6" customHeight="1" thickBot="1" x14ac:dyDescent="0.3">
      <c r="A169" s="89"/>
      <c r="B169" s="90"/>
      <c r="D169" s="96"/>
      <c r="H169" s="94"/>
      <c r="I169" s="58"/>
      <c r="J169" s="95"/>
      <c r="K169" s="44"/>
    </row>
    <row r="170" spans="1:12" ht="15.75" thickBot="1" x14ac:dyDescent="0.3">
      <c r="A170" s="89"/>
      <c r="B170" s="90"/>
      <c r="C170" s="16"/>
      <c r="D170" s="97"/>
      <c r="H170" s="94"/>
      <c r="I170" s="63" t="s">
        <v>49</v>
      </c>
      <c r="J170" s="64"/>
      <c r="K170" s="101"/>
    </row>
    <row r="171" spans="1:12" x14ac:dyDescent="0.25">
      <c r="A171" s="89"/>
      <c r="B171" s="90"/>
      <c r="C171" s="103" t="s">
        <v>49</v>
      </c>
      <c r="D171" s="104"/>
      <c r="E171" s="65"/>
      <c r="H171" s="94"/>
      <c r="I171" s="60"/>
      <c r="J171" s="23"/>
      <c r="K171" s="101"/>
    </row>
    <row r="172" spans="1:12" x14ac:dyDescent="0.25">
      <c r="A172" s="89"/>
      <c r="B172" s="90" t="s">
        <v>47</v>
      </c>
      <c r="F172" s="65"/>
      <c r="H172" s="94"/>
      <c r="I172" s="60"/>
      <c r="J172" s="23"/>
      <c r="K172" s="101"/>
    </row>
    <row r="173" spans="1:12" x14ac:dyDescent="0.25">
      <c r="A173" s="89"/>
      <c r="B173" s="90"/>
      <c r="F173" s="44"/>
      <c r="G173" s="105" t="s">
        <v>48</v>
      </c>
      <c r="H173" s="94"/>
      <c r="I173" s="60"/>
      <c r="J173" s="23"/>
      <c r="K173" s="101"/>
    </row>
    <row r="174" spans="1:12" ht="15.75" thickBot="1" x14ac:dyDescent="0.3">
      <c r="A174" s="89"/>
      <c r="B174" s="90"/>
      <c r="C174" s="58"/>
      <c r="D174" s="16"/>
      <c r="E174" s="16"/>
      <c r="F174" s="16"/>
      <c r="G174" s="105"/>
      <c r="H174" s="94"/>
      <c r="I174" s="58"/>
      <c r="J174" s="16"/>
      <c r="K174" s="102"/>
    </row>
    <row r="175" spans="1:12" x14ac:dyDescent="0.25">
      <c r="B175" s="20"/>
      <c r="C175" s="109" t="s">
        <v>38</v>
      </c>
      <c r="D175" s="104"/>
      <c r="E175" s="104"/>
      <c r="F175" s="104"/>
      <c r="H175" s="20"/>
      <c r="I175" s="66"/>
      <c r="J175" s="64" t="s">
        <v>38</v>
      </c>
      <c r="K175" s="64"/>
    </row>
    <row r="176" spans="1:12" x14ac:dyDescent="0.25">
      <c r="B176" s="19" t="s">
        <v>30</v>
      </c>
      <c r="H176" s="19" t="s">
        <v>30</v>
      </c>
    </row>
    <row r="177" spans="9:10" x14ac:dyDescent="0.25">
      <c r="I177" s="23"/>
    </row>
    <row r="178" spans="9:10" x14ac:dyDescent="0.25">
      <c r="J178" s="23"/>
    </row>
    <row r="179" spans="9:10" x14ac:dyDescent="0.25">
      <c r="J179" s="23"/>
    </row>
    <row r="180" spans="9:10" x14ac:dyDescent="0.25">
      <c r="J180" s="23"/>
    </row>
    <row r="181" spans="9:10" x14ac:dyDescent="0.25">
      <c r="J181" s="23"/>
    </row>
    <row r="182" spans="9:10" x14ac:dyDescent="0.25">
      <c r="J182" s="23"/>
    </row>
    <row r="183" spans="9:10" x14ac:dyDescent="0.25">
      <c r="J183" s="23"/>
    </row>
    <row r="184" spans="9:10" x14ac:dyDescent="0.25">
      <c r="J184" s="23"/>
    </row>
    <row r="185" spans="9:10" x14ac:dyDescent="0.25">
      <c r="J185" s="23"/>
    </row>
    <row r="186" spans="9:10" x14ac:dyDescent="0.25">
      <c r="J186" s="23"/>
    </row>
    <row r="187" spans="9:10" x14ac:dyDescent="0.25">
      <c r="J187" s="23"/>
    </row>
    <row r="188" spans="9:10" x14ac:dyDescent="0.25">
      <c r="J188" s="23"/>
    </row>
    <row r="189" spans="9:10" x14ac:dyDescent="0.25">
      <c r="J189" s="23"/>
    </row>
    <row r="190" spans="9:10" x14ac:dyDescent="0.25">
      <c r="J190" s="23"/>
    </row>
    <row r="191" spans="9:10" x14ac:dyDescent="0.25">
      <c r="J191" s="23"/>
    </row>
    <row r="192" spans="9:10" x14ac:dyDescent="0.25">
      <c r="J192" s="23"/>
    </row>
    <row r="193" spans="10:10" x14ac:dyDescent="0.25">
      <c r="J193" s="23"/>
    </row>
    <row r="194" spans="10:10" x14ac:dyDescent="0.25">
      <c r="J194" s="23"/>
    </row>
    <row r="195" spans="10:10" x14ac:dyDescent="0.25">
      <c r="J195" s="23"/>
    </row>
    <row r="196" spans="10:10" x14ac:dyDescent="0.25">
      <c r="J196" s="23"/>
    </row>
    <row r="197" spans="10:10" x14ac:dyDescent="0.25">
      <c r="J197" s="23"/>
    </row>
    <row r="198" spans="10:10" x14ac:dyDescent="0.25">
      <c r="J198" s="23"/>
    </row>
    <row r="199" spans="10:10" x14ac:dyDescent="0.25">
      <c r="J199" s="23"/>
    </row>
    <row r="200" spans="10:10" x14ac:dyDescent="0.25">
      <c r="J200" s="23"/>
    </row>
    <row r="201" spans="10:10" x14ac:dyDescent="0.25">
      <c r="J201" s="23"/>
    </row>
    <row r="202" spans="10:10" x14ac:dyDescent="0.25">
      <c r="J202" s="23"/>
    </row>
    <row r="203" spans="10:10" x14ac:dyDescent="0.25">
      <c r="J203" s="23"/>
    </row>
    <row r="204" spans="10:10" x14ac:dyDescent="0.25">
      <c r="J204" s="23"/>
    </row>
    <row r="205" spans="10:10" x14ac:dyDescent="0.25">
      <c r="J205" s="23"/>
    </row>
    <row r="206" spans="10:10" x14ac:dyDescent="0.25">
      <c r="J206" s="23"/>
    </row>
    <row r="207" spans="10:10" x14ac:dyDescent="0.25">
      <c r="J207" s="23"/>
    </row>
    <row r="208" spans="10:10" x14ac:dyDescent="0.25">
      <c r="J208" s="23"/>
    </row>
    <row r="209" spans="10:10" x14ac:dyDescent="0.25">
      <c r="J209" s="23"/>
    </row>
    <row r="210" spans="10:10" x14ac:dyDescent="0.25">
      <c r="J210" s="23"/>
    </row>
    <row r="211" spans="10:10" x14ac:dyDescent="0.25">
      <c r="J211" s="23"/>
    </row>
    <row r="212" spans="10:10" x14ac:dyDescent="0.25">
      <c r="J212" s="23"/>
    </row>
    <row r="213" spans="10:10" x14ac:dyDescent="0.25">
      <c r="J213" s="23"/>
    </row>
    <row r="214" spans="10:10" x14ac:dyDescent="0.25">
      <c r="J214" s="23"/>
    </row>
    <row r="215" spans="10:10" x14ac:dyDescent="0.25">
      <c r="J215" s="23"/>
    </row>
    <row r="216" spans="10:10" x14ac:dyDescent="0.25">
      <c r="J216" s="23"/>
    </row>
    <row r="217" spans="10:10" x14ac:dyDescent="0.25">
      <c r="J217" s="23"/>
    </row>
    <row r="218" spans="10:10" x14ac:dyDescent="0.25">
      <c r="J218" s="23"/>
    </row>
    <row r="219" spans="10:10" x14ac:dyDescent="0.25">
      <c r="J219" s="23"/>
    </row>
    <row r="220" spans="10:10" x14ac:dyDescent="0.25">
      <c r="J220" s="23"/>
    </row>
    <row r="221" spans="10:10" x14ac:dyDescent="0.25">
      <c r="J221" s="23"/>
    </row>
    <row r="222" spans="10:10" x14ac:dyDescent="0.25">
      <c r="J222" s="23"/>
    </row>
    <row r="223" spans="10:10" x14ac:dyDescent="0.25">
      <c r="J223" s="23"/>
    </row>
    <row r="224" spans="10:10" x14ac:dyDescent="0.25">
      <c r="J224" s="23"/>
    </row>
    <row r="225" spans="10:10" x14ac:dyDescent="0.25">
      <c r="J225" s="23"/>
    </row>
    <row r="226" spans="10:10" x14ac:dyDescent="0.25">
      <c r="J226" s="23"/>
    </row>
    <row r="227" spans="10:10" x14ac:dyDescent="0.25">
      <c r="J227" s="23"/>
    </row>
    <row r="228" spans="10:10" x14ac:dyDescent="0.25">
      <c r="J228" s="23"/>
    </row>
    <row r="229" spans="10:10" x14ac:dyDescent="0.25">
      <c r="J229" s="23"/>
    </row>
    <row r="230" spans="10:10" x14ac:dyDescent="0.25">
      <c r="J230" s="23"/>
    </row>
    <row r="231" spans="10:10" x14ac:dyDescent="0.25">
      <c r="J231" s="23"/>
    </row>
    <row r="232" spans="10:10" x14ac:dyDescent="0.25">
      <c r="J232" s="23"/>
    </row>
    <row r="233" spans="10:10" x14ac:dyDescent="0.25">
      <c r="J233" s="23"/>
    </row>
    <row r="234" spans="10:10" x14ac:dyDescent="0.25">
      <c r="J234" s="23"/>
    </row>
    <row r="235" spans="10:10" x14ac:dyDescent="0.25">
      <c r="J235" s="23"/>
    </row>
    <row r="236" spans="10:10" x14ac:dyDescent="0.25">
      <c r="J236" s="23"/>
    </row>
    <row r="237" spans="10:10" x14ac:dyDescent="0.25">
      <c r="J237" s="23"/>
    </row>
    <row r="238" spans="10:10" x14ac:dyDescent="0.25">
      <c r="J238" s="23"/>
    </row>
    <row r="239" spans="10:10" x14ac:dyDescent="0.25">
      <c r="J239" s="23"/>
    </row>
    <row r="240" spans="10:10" x14ac:dyDescent="0.25">
      <c r="J240" s="23"/>
    </row>
    <row r="241" spans="10:10" x14ac:dyDescent="0.25">
      <c r="J241" s="23"/>
    </row>
    <row r="242" spans="10:10" x14ac:dyDescent="0.25">
      <c r="J242" s="23"/>
    </row>
    <row r="243" spans="10:10" x14ac:dyDescent="0.25">
      <c r="J243" s="23"/>
    </row>
    <row r="244" spans="10:10" x14ac:dyDescent="0.25">
      <c r="J244" s="23"/>
    </row>
    <row r="245" spans="10:10" x14ac:dyDescent="0.25">
      <c r="J245" s="23"/>
    </row>
    <row r="246" spans="10:10" x14ac:dyDescent="0.25">
      <c r="J246" s="23"/>
    </row>
    <row r="247" spans="10:10" x14ac:dyDescent="0.25">
      <c r="J247" s="23"/>
    </row>
    <row r="248" spans="10:10" x14ac:dyDescent="0.25">
      <c r="J248" s="23"/>
    </row>
    <row r="249" spans="10:10" x14ac:dyDescent="0.25">
      <c r="J249" s="23"/>
    </row>
    <row r="250" spans="10:10" x14ac:dyDescent="0.25">
      <c r="J250" s="23"/>
    </row>
    <row r="251" spans="10:10" x14ac:dyDescent="0.25">
      <c r="J251" s="23"/>
    </row>
    <row r="252" spans="10:10" x14ac:dyDescent="0.25">
      <c r="J252" s="23"/>
    </row>
    <row r="253" spans="10:10" x14ac:dyDescent="0.25">
      <c r="J253" s="23"/>
    </row>
    <row r="254" spans="10:10" x14ac:dyDescent="0.25">
      <c r="J254" s="23"/>
    </row>
    <row r="255" spans="10:10" x14ac:dyDescent="0.25">
      <c r="J255" s="23"/>
    </row>
    <row r="256" spans="10:10" x14ac:dyDescent="0.25">
      <c r="J256" s="23"/>
    </row>
    <row r="257" spans="10:10" x14ac:dyDescent="0.25">
      <c r="J257" s="23"/>
    </row>
    <row r="258" spans="10:10" x14ac:dyDescent="0.25">
      <c r="J258" s="23"/>
    </row>
    <row r="259" spans="10:10" x14ac:dyDescent="0.25">
      <c r="J259" s="23"/>
    </row>
    <row r="260" spans="10:10" x14ac:dyDescent="0.25">
      <c r="J260" s="23"/>
    </row>
    <row r="261" spans="10:10" x14ac:dyDescent="0.25">
      <c r="J261" s="23"/>
    </row>
    <row r="262" spans="10:10" x14ac:dyDescent="0.25">
      <c r="J262" s="23"/>
    </row>
    <row r="263" spans="10:10" x14ac:dyDescent="0.25">
      <c r="J263" s="23"/>
    </row>
    <row r="264" spans="10:10" x14ac:dyDescent="0.25">
      <c r="J264" s="23"/>
    </row>
    <row r="265" spans="10:10" x14ac:dyDescent="0.25">
      <c r="J265" s="23"/>
    </row>
    <row r="266" spans="10:10" x14ac:dyDescent="0.25">
      <c r="J266" s="23"/>
    </row>
    <row r="267" spans="10:10" x14ac:dyDescent="0.25">
      <c r="J267" s="23"/>
    </row>
  </sheetData>
  <mergeCells count="14">
    <mergeCell ref="C1:J1"/>
    <mergeCell ref="I13:J13"/>
    <mergeCell ref="A66:C66"/>
    <mergeCell ref="A145:C145"/>
    <mergeCell ref="D153:J154"/>
    <mergeCell ref="H159:H174"/>
    <mergeCell ref="C175:F175"/>
    <mergeCell ref="K159:K163"/>
    <mergeCell ref="J164:J169"/>
    <mergeCell ref="D165:D170"/>
    <mergeCell ref="I165:I168"/>
    <mergeCell ref="K170:K174"/>
    <mergeCell ref="C171:D171"/>
    <mergeCell ref="G173:G174"/>
  </mergeCells>
  <pageMargins left="0.7" right="0.7" top="0.75" bottom="0.75" header="0.3" footer="0.3"/>
  <pageSetup paperSize="9" scale="78" fitToHeight="0" orientation="portrait" horizontalDpi="300" verticalDpi="300" r:id="rId1"/>
  <rowBreaks count="2" manualBreakCount="2">
    <brk id="66" max="11" man="1"/>
    <brk id="123" max="11" man="1"/>
  </rowBreaks>
  <ignoredErrors>
    <ignoredError sqref="E1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 numerico base excentrica</vt:lpstr>
      <vt:lpstr>'ej numerico base excentrica'!Print_Area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diegoygartua@hotmail.com</dc:creator>
  <cp:lastModifiedBy>diegoygartua@hotmail.com</cp:lastModifiedBy>
  <cp:lastPrinted>2024-03-27T16:28:38Z</cp:lastPrinted>
  <dcterms:created xsi:type="dcterms:W3CDTF">2022-04-08T23:17:01Z</dcterms:created>
  <dcterms:modified xsi:type="dcterms:W3CDTF">2024-03-27T16:29:25Z</dcterms:modified>
</cp:coreProperties>
</file>